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3061" windowWidth="19440" windowHeight="6885" firstSheet="1" activeTab="1"/>
  </bookViews>
  <sheets>
    <sheet name="Yên Định" sheetId="1" state="hidden" r:id="rId1"/>
    <sheet name="PA dot 2" sheetId="2" r:id="rId2"/>
    <sheet name="Biển Động" sheetId="3" state="hidden" r:id="rId3"/>
    <sheet name="Phú nhuần" sheetId="4" state="hidden" r:id="rId4"/>
    <sheet name="tan hoa" sheetId="5" state="hidden" r:id="rId5"/>
  </sheets>
  <definedNames>
    <definedName name="_xlnm._FilterDatabase" localSheetId="1" hidden="1">'PA dot 2'!$A$7:$AG$27</definedName>
    <definedName name="_xlfn.IFERROR" hidden="1">#NAME?</definedName>
    <definedName name="_xlnm.Print_Area" localSheetId="1">'PA dot 2'!$B$1:$AE$23</definedName>
    <definedName name="_xlnm.Print_Titles" localSheetId="1">'PA dot 2'!$5:$7</definedName>
    <definedName name="_xlnm.Print_Titles" localSheetId="0">'Yên Định'!$7:$7</definedName>
  </definedNames>
  <calcPr fullCalcOnLoad="1"/>
</workbook>
</file>

<file path=xl/sharedStrings.xml><?xml version="1.0" encoding="utf-8"?>
<sst xmlns="http://schemas.openxmlformats.org/spreadsheetml/2006/main" count="769" uniqueCount="257">
  <si>
    <t>Hoàng Văn Đình</t>
  </si>
  <si>
    <t>RSX</t>
  </si>
  <si>
    <t>Ngàn Văn Điệp</t>
  </si>
  <si>
    <t>DC 63</t>
  </si>
  <si>
    <t>BHK</t>
  </si>
  <si>
    <t>UBND xã</t>
  </si>
  <si>
    <t>DGT</t>
  </si>
  <si>
    <t>Trần Văn Pâu</t>
  </si>
  <si>
    <t>Trần Văn Phương</t>
  </si>
  <si>
    <t>Trần Văn Gioóng</t>
  </si>
  <si>
    <t>DC 64</t>
  </si>
  <si>
    <t>DC 65</t>
  </si>
  <si>
    <t xml:space="preserve"> </t>
  </si>
  <si>
    <t>Lương Văn Minh</t>
  </si>
  <si>
    <t>Trần Thị Moi</t>
  </si>
  <si>
    <t>Đặng  Văn Chung</t>
  </si>
  <si>
    <t>Đỗ Văn Ban</t>
  </si>
  <si>
    <t>DC 66</t>
  </si>
  <si>
    <t>Đỗ Văn  Xa</t>
  </si>
  <si>
    <t>Phạm Văn Khánh</t>
  </si>
  <si>
    <t>Trần Văn Sáng</t>
  </si>
  <si>
    <t>DC 67</t>
  </si>
  <si>
    <t>Bàng Văn Minh</t>
  </si>
  <si>
    <t>Đường Văn Cương</t>
  </si>
  <si>
    <t>LUK</t>
  </si>
  <si>
    <t>CLN</t>
  </si>
  <si>
    <t>Hồ Thị Phương</t>
  </si>
  <si>
    <t>Đặng Văn Huynh</t>
  </si>
  <si>
    <t>Phùn Văn Lái</t>
  </si>
  <si>
    <t>ONT+CLN</t>
  </si>
  <si>
    <t>DC 68</t>
  </si>
  <si>
    <t>Tằng Văn Hải</t>
  </si>
  <si>
    <t>Lương Văn Mạnh</t>
  </si>
  <si>
    <t>ONT</t>
  </si>
  <si>
    <t>Trịnh Pắc Nàm</t>
  </si>
  <si>
    <t>Đặng Văn Trường</t>
  </si>
  <si>
    <t>Lý Văn Siu</t>
  </si>
  <si>
    <t>Trần Văn ón</t>
  </si>
  <si>
    <t>Trần Xuân Phương</t>
  </si>
  <si>
    <t>Lưu Văn Định</t>
  </si>
  <si>
    <t>Trương Văn Hạnh</t>
  </si>
  <si>
    <t>Nguyễn Văn Hải</t>
  </si>
  <si>
    <t>Lù Thị Cắm</t>
  </si>
  <si>
    <t>Vương  Văn An</t>
  </si>
  <si>
    <t>Lục Văn Dính</t>
  </si>
  <si>
    <t>Lê Văn Hỷ</t>
  </si>
  <si>
    <t>Lê Văn Luyến</t>
  </si>
  <si>
    <t>DC 69</t>
  </si>
  <si>
    <t>Lương Văn Chăn</t>
  </si>
  <si>
    <t>La Văn Sinh</t>
  </si>
  <si>
    <t>Trương Văn Hiệp</t>
  </si>
  <si>
    <t>Lý Văn Trường</t>
  </si>
  <si>
    <t>Phùn Văn Kừu</t>
  </si>
  <si>
    <t>Nguyễn Văn Lịch</t>
  </si>
  <si>
    <t>DC 70</t>
  </si>
  <si>
    <t>thôn Nhân Định</t>
  </si>
  <si>
    <t>Mã loại đất</t>
  </si>
  <si>
    <t>Tổng</t>
  </si>
  <si>
    <t>Diện tích ảnh hưởng (m2)</t>
  </si>
  <si>
    <t>Diện tích thu hồi chân cột và
 tiếp địa (m2)</t>
  </si>
  <si>
    <t>STT</t>
  </si>
  <si>
    <t>361476-2-a</t>
  </si>
  <si>
    <t>361476-2-b</t>
  </si>
  <si>
    <t>VT82</t>
  </si>
  <si>
    <t>VT83</t>
  </si>
  <si>
    <t>VT84</t>
  </si>
  <si>
    <t>361476-3-a</t>
  </si>
  <si>
    <t>361476-3-b</t>
  </si>
  <si>
    <t>361476-3-c</t>
  </si>
  <si>
    <t>VT85</t>
  </si>
  <si>
    <t>361476-3-d</t>
  </si>
  <si>
    <t>VT86</t>
  </si>
  <si>
    <t>VT87</t>
  </si>
  <si>
    <t>361476-6-b</t>
  </si>
  <si>
    <t>VT88</t>
  </si>
  <si>
    <t>VT89</t>
  </si>
  <si>
    <t>VT90</t>
  </si>
  <si>
    <t>361479-4-a</t>
  </si>
  <si>
    <t>Ghi chú</t>
  </si>
  <si>
    <t>Ngày…..tháng…..năm 2020</t>
  </si>
  <si>
    <t xml:space="preserve">              Ngày……tháng……năm 2019</t>
  </si>
  <si>
    <t xml:space="preserve">             Ngày……tháng…..năm 2020</t>
  </si>
  <si>
    <t>CÔNG TY CỔ PHẦN CÔNG NGHỆ BẢN ĐỒ VÀ HỆ THÔNG TIN ĐỊA LÝ</t>
  </si>
  <si>
    <t>CB ĐỊA CHÍNH</t>
  </si>
  <si>
    <t xml:space="preserve">      TM. ỦY BAN NHÂN DÂN XÃ</t>
  </si>
  <si>
    <t>Số hiệu
 mảnh</t>
  </si>
  <si>
    <t>BIỂU TỔNG HỢP KẾT QUẢ ĐO VẼ BẢN ĐỒ THEO HIỆN TRẠNG QUẢN LÝ, SỬ DỤNG ĐẤT</t>
  </si>
  <si>
    <r>
      <t xml:space="preserve">Công trình, dự án : </t>
    </r>
    <r>
      <rPr>
        <b/>
        <sz val="13"/>
        <color indexed="8"/>
        <rFont val="Times New Roman"/>
        <family val="1"/>
      </rPr>
      <t xml:space="preserve"> Đường dây và TBA 110kV Sơn Động</t>
    </r>
  </si>
  <si>
    <t>CỘNG HÒA XÃ HỘI CHỦ NGHĨA VIỆT NAM</t>
  </si>
  <si>
    <r>
      <t xml:space="preserve">Độc </t>
    </r>
    <r>
      <rPr>
        <b/>
        <u val="single"/>
        <sz val="13"/>
        <color indexed="8"/>
        <rFont val="Times New Roman"/>
        <family val="1"/>
      </rPr>
      <t>Lập- Tự Do- Hạn</t>
    </r>
    <r>
      <rPr>
        <b/>
        <sz val="13"/>
        <color indexed="8"/>
        <rFont val="Times New Roman"/>
        <family val="1"/>
      </rPr>
      <t>h Phúc</t>
    </r>
  </si>
  <si>
    <t xml:space="preserve">Số tờ
 bản đồ </t>
  </si>
  <si>
    <t>Số hiệu
 thửa đất</t>
  </si>
  <si>
    <t>Họ và tên</t>
  </si>
  <si>
    <t xml:space="preserve">Tổng 
diện tích </t>
  </si>
  <si>
    <t>Diện tích
 còn lại</t>
  </si>
  <si>
    <t>DC 37</t>
  </si>
  <si>
    <t>DC 38</t>
  </si>
  <si>
    <t>DC 39</t>
  </si>
  <si>
    <t>DC 40</t>
  </si>
  <si>
    <t>DC 41</t>
  </si>
  <si>
    <t>DC 42</t>
  </si>
  <si>
    <t xml:space="preserve">Địa Chỉ </t>
  </si>
  <si>
    <t>CƠ QUAN 
CHỦ ĐẦU TƯ</t>
  </si>
  <si>
    <t>364473-2-b</t>
  </si>
  <si>
    <t>VT69</t>
  </si>
  <si>
    <t>Lý Văn Xá</t>
  </si>
  <si>
    <t>LNQ</t>
  </si>
  <si>
    <t>Trần Văn Hiến</t>
  </si>
  <si>
    <t>Lăng Văn Thình</t>
  </si>
  <si>
    <t>RST</t>
  </si>
  <si>
    <t>SON</t>
  </si>
  <si>
    <t>Vi Thị Lê</t>
  </si>
  <si>
    <t>Lăng Văn Lực</t>
  </si>
  <si>
    <t>ONT+LNK</t>
  </si>
  <si>
    <t>Hoàng Văn Đức</t>
  </si>
  <si>
    <t>HNK</t>
  </si>
  <si>
    <t>Hoàng Văn Nghệ</t>
  </si>
  <si>
    <t>Hoàng văn Phong</t>
  </si>
  <si>
    <t>Hoàng Văn An</t>
  </si>
  <si>
    <t>La Văn Nam</t>
  </si>
  <si>
    <t>Lý Văn Thu</t>
  </si>
  <si>
    <t>Lý Văn Ngàn</t>
  </si>
  <si>
    <t>La Văn Páo</t>
  </si>
  <si>
    <t>Lăng Văn Lượng</t>
  </si>
  <si>
    <t>La Văn Tài</t>
  </si>
  <si>
    <t>Lăng Văn Thông</t>
  </si>
  <si>
    <r>
      <t xml:space="preserve">Độc </t>
    </r>
    <r>
      <rPr>
        <b/>
        <u val="single"/>
        <sz val="13"/>
        <rFont val="Times New Roman"/>
        <family val="1"/>
      </rPr>
      <t>Lập- Tự Do- Hạn</t>
    </r>
    <r>
      <rPr>
        <b/>
        <sz val="13"/>
        <rFont val="Times New Roman"/>
        <family val="1"/>
      </rPr>
      <t>h Phúc</t>
    </r>
  </si>
  <si>
    <r>
      <t xml:space="preserve">Công trình, dự án : </t>
    </r>
    <r>
      <rPr>
        <b/>
        <sz val="13"/>
        <rFont val="Times New Roman"/>
        <family val="1"/>
      </rPr>
      <t>Đường dây và TBA 110kV Sơn Động</t>
    </r>
  </si>
  <si>
    <t>Nông Văn Cản</t>
  </si>
  <si>
    <t>ONT + LNQ</t>
  </si>
  <si>
    <t>Nông Văn Ba</t>
  </si>
  <si>
    <t>Nông Văn Ngọ</t>
  </si>
  <si>
    <t>Đặng Văn Thắng</t>
  </si>
  <si>
    <t>Đặng Văn Minh</t>
  </si>
  <si>
    <t>Nông Văn Hun</t>
  </si>
  <si>
    <t>DC1</t>
  </si>
  <si>
    <t>Nông Văn Lân</t>
  </si>
  <si>
    <t>Hứa Văn Thàn</t>
  </si>
  <si>
    <t>Nông Văn Thơm</t>
  </si>
  <si>
    <t>Tàng Văn Sỉm</t>
  </si>
  <si>
    <t>Hứa Văn Cường</t>
  </si>
  <si>
    <t>DTL</t>
  </si>
  <si>
    <t>DC2</t>
  </si>
  <si>
    <t>Hoàng Văn Lợi</t>
  </si>
  <si>
    <t>Hoàng Văn Then</t>
  </si>
  <si>
    <t>Hoàng Văn Say</t>
  </si>
  <si>
    <t>Hứa Văn Lợi</t>
  </si>
  <si>
    <t>Hoàng Văn Ba</t>
  </si>
  <si>
    <t>Mông Văn Đông</t>
  </si>
  <si>
    <t>Phan Văn Tư</t>
  </si>
  <si>
    <t>Phan Văn Sáng</t>
  </si>
  <si>
    <t>Leo Ly Thát</t>
  </si>
  <si>
    <t>DC3</t>
  </si>
  <si>
    <t>Dương Văn Dèo</t>
  </si>
  <si>
    <t>DC4</t>
  </si>
  <si>
    <t>Chu Văn Dưởng</t>
  </si>
  <si>
    <t>DC 107</t>
  </si>
  <si>
    <t>DC108</t>
  </si>
  <si>
    <t>Luân Văn Phủ</t>
  </si>
  <si>
    <t>Chu Văn Phong</t>
  </si>
  <si>
    <t>Chu Văn Tiệp</t>
  </si>
  <si>
    <t>Hoàng Văn Văn</t>
  </si>
  <si>
    <t>Chu Văn Gạc</t>
  </si>
  <si>
    <t>Chu Văn Viện</t>
  </si>
  <si>
    <t>DC109</t>
  </si>
  <si>
    <t>Hoàng Văn Thọ</t>
  </si>
  <si>
    <t>Vi Văn Tư</t>
  </si>
  <si>
    <t>Hoàng Văn Táu</t>
  </si>
  <si>
    <t>Vi Văn Nem</t>
  </si>
  <si>
    <t>DC110</t>
  </si>
  <si>
    <t>Vi Văn Tiến</t>
  </si>
  <si>
    <t>DC111</t>
  </si>
  <si>
    <t>Địa điểm: xã Yên Đinh, huyện Sơn Động, tỉnh Bắc Giang</t>
  </si>
  <si>
    <t>Địa điểm:  xã Biển Động, huyện Lục Ngạn, tỉnh Bắc Giang</t>
  </si>
  <si>
    <t>Địa điểm:  xã Phú Nhuận, huyện Lục Ngạn, tỉnh Bắc Giang</t>
  </si>
  <si>
    <t>Địa điểm:  xã Tân Hòa, huyện Lục Ngạn, tỉnh Bắc Giang</t>
  </si>
  <si>
    <t>364470-2-b</t>
  </si>
  <si>
    <t>VT59</t>
  </si>
  <si>
    <t>364470-3-a</t>
  </si>
  <si>
    <t>364473-1-a</t>
  </si>
  <si>
    <t>364473-1-b</t>
  </si>
  <si>
    <t>VT66</t>
  </si>
  <si>
    <t>VT67</t>
  </si>
  <si>
    <t>VT65</t>
  </si>
  <si>
    <t>364473-2-a</t>
  </si>
  <si>
    <t>VT68</t>
  </si>
  <si>
    <t xml:space="preserve">              Ngày……tháng……năm 2020</t>
  </si>
  <si>
    <t xml:space="preserve">BIỂU TỔNG HỢP KẾT QUẢ ĐO VẼ BẢN ĐỒ </t>
  </si>
  <si>
    <t>Tên cột</t>
  </si>
  <si>
    <t>VT61</t>
  </si>
  <si>
    <t>VT60</t>
  </si>
  <si>
    <t>364470-3-b</t>
  </si>
  <si>
    <t>VT62</t>
  </si>
  <si>
    <t>VT63</t>
  </si>
  <si>
    <t>364470-3-d</t>
  </si>
  <si>
    <t>367470-7-d</t>
  </si>
  <si>
    <t>364470-1-a</t>
  </si>
  <si>
    <t>VT55</t>
  </si>
  <si>
    <t>VT56</t>
  </si>
  <si>
    <t>Lý Thị Độ</t>
  </si>
  <si>
    <t>Chu Thị Gịong</t>
  </si>
  <si>
    <t>Vũ Công Ly</t>
  </si>
  <si>
    <t>DC37</t>
  </si>
  <si>
    <t>Lý Văn Mèo</t>
  </si>
  <si>
    <t>Vương Văn Pẩu</t>
  </si>
  <si>
    <t>Lâm Thị Liêm</t>
  </si>
  <si>
    <t>Vi Văn Kháo</t>
  </si>
  <si>
    <t>Nông Văn Báo</t>
  </si>
  <si>
    <t>Lê Văn Thịnh</t>
  </si>
  <si>
    <t>Thôn Hồ</t>
  </si>
  <si>
    <t>Thôn Vồng</t>
  </si>
  <si>
    <t>Thôn Thùng Thình</t>
  </si>
  <si>
    <t>Thôn Khuân Lương</t>
  </si>
  <si>
    <t>Hỗ trợ ổn định 
đời sống, sản xuất</t>
  </si>
  <si>
    <t>Đơn giá 
(đồng)</t>
  </si>
  <si>
    <t>Thành tiền
(đồng)</t>
  </si>
  <si>
    <t>Đơn giá
(đồng)</t>
  </si>
  <si>
    <t>Bồi thường</t>
  </si>
  <si>
    <t>BỒI THƯỜNG HỖ TRỢ VỀ ĐẤT</t>
  </si>
  <si>
    <t>Loại tài sản</t>
  </si>
  <si>
    <t>Số lượng</t>
  </si>
  <si>
    <t>Đơn 
giá 
(đồng)</t>
  </si>
  <si>
    <t>BỒI THƯỜNG TÀI SẢN TRÊN ĐẤT</t>
  </si>
  <si>
    <t>BỒI THƯỜNG HẠN CHẾ KHẢ NĂNG SỬ DỤNG ĐẤT THUỘC HLAT LƯỚI ĐIỆN</t>
  </si>
  <si>
    <t>Mã 
loại 
đất</t>
  </si>
  <si>
    <t xml:space="preserve">Tổng 
diện
 tích </t>
  </si>
  <si>
    <t>1. Kinh phí bồi thường, hỗ trợ</t>
  </si>
  <si>
    <t>Tỷ lệ 
bồi 
thường
 (%)</t>
  </si>
  <si>
    <t>ĐVT</t>
  </si>
  <si>
    <r>
      <t>Diện tích 
(m</t>
    </r>
    <r>
      <rPr>
        <b/>
        <vertAlign val="superscript"/>
        <sz val="10"/>
        <rFont val="Times New Roman"/>
        <family val="1"/>
      </rPr>
      <t>2</t>
    </r>
    <r>
      <rPr>
        <b/>
        <sz val="10"/>
        <rFont val="Times New Roman"/>
        <family val="1"/>
      </rPr>
      <t>)</t>
    </r>
  </si>
  <si>
    <t>Số 
hiệu
 thửa 
đất</t>
  </si>
  <si>
    <t xml:space="preserve">Số 
tờ
 bản 
đồ </t>
  </si>
  <si>
    <t>HT chuyển đổi nghề nghiệp, tạo việc làm (=3 lần giá đất NN tương ứng)</t>
  </si>
  <si>
    <t xml:space="preserve">PHƯƠNG ÁN BỒI THƯỜNG, HỖ TRỢ, TÁI ĐỊNH CƯ KHI NHÀ NƯỚC THU HỒI ĐẤT </t>
  </si>
  <si>
    <t>Tổng cộng: 1+2+3</t>
  </si>
  <si>
    <t>Bồi thường CP đầu tư vào đất còn lại đối với đất công ích = 50% giá đất NN</t>
  </si>
  <si>
    <t>2. Kinh phí tổ chức thực hiện GPMB  ≤ 10%</t>
  </si>
  <si>
    <r>
      <t>Diện tích thu hồi chân cột  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</si>
  <si>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r>
      <t>Diện
 tích 
còn 
lại 
(m</t>
    </r>
    <r>
      <rPr>
        <b/>
        <vertAlign val="superscript"/>
        <sz val="11"/>
        <rFont val="Times New Roman"/>
        <family val="1"/>
      </rPr>
      <t>2</t>
    </r>
    <r>
      <rPr>
        <b/>
        <sz val="11"/>
        <rFont val="Times New Roman"/>
        <family val="1"/>
      </rPr>
      <t>)</t>
    </r>
  </si>
  <si>
    <t>3. Kinh phí dự phòng phúc tra, cưỡng chế ≤ 10%</t>
  </si>
  <si>
    <t>đ/cây</t>
  </si>
  <si>
    <t>Địa chỉ thường trú</t>
  </si>
  <si>
    <t>Địa điểm: Thị trấn Tây Yên Tử, huyện Sơn Động, tỉnh Bắc Giang</t>
  </si>
  <si>
    <t>Thành tiền
(Đồng)</t>
  </si>
  <si>
    <t>Mức hỗ trợ
(đồng)</t>
  </si>
  <si>
    <t>HỖ TRỢ BÀN GIAO MẶT BẰNG SỚM &lt; 20 NGÀY</t>
  </si>
  <si>
    <t>TỔNG NHẬN TRƯỚC
(đồng)</t>
  </si>
  <si>
    <t>TỔNG PHƯƠNG ÁN
(đồng)</t>
  </si>
  <si>
    <t>Cây keo, ĐK gốc 10-13cm</t>
  </si>
  <si>
    <t>Không xác định được tên chủ sử dụng đất</t>
  </si>
  <si>
    <t>Không xác định được địa chỉ thường trú</t>
  </si>
  <si>
    <t>(VT cột 61)</t>
  </si>
  <si>
    <t>ODT</t>
  </si>
  <si>
    <t>(VT cột 65)</t>
  </si>
  <si>
    <t>Cây Bạch đàn, ĐK gốc 10-13cm</t>
  </si>
  <si>
    <t>ĐỂ THỰC HIỆN DỰ ÁN ĐƯỜNG DÂY 110KV TỪ TRẠM BIẾN ÁP 220KV SƠN ĐỘNG ĐẾN TRẠM BIẾN ÁP 110KV SƠN ĐỘNG (ĐỢT 7)</t>
  </si>
  <si>
    <t>(Kèm theo Quyết định số:        /QĐ-UBND ngày    /4/2022 của UBND huyện Sơn Động)</t>
  </si>
</sst>
</file>

<file path=xl/styles.xml><?xml version="1.0" encoding="utf-8"?>
<styleSheet xmlns="http://schemas.openxmlformats.org/spreadsheetml/2006/main">
  <numFmts count="6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&quot;$&quot;\ * #,##0.00_);_(&quot;$&quot;\ * \(#,##0.00\);_(&quot;$&quot;\ 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* #,##0_-;\-* #,##0_-;_-* &quot;-&quot;_-;_-@_-"/>
    <numFmt numFmtId="192" formatCode="_-&quot;$&quot;* #,##0.00_-;\-&quot;$&quot;* #,##0.00_-;_-&quot;$&quot;* &quot;-&quot;??_-;_-@_-"/>
    <numFmt numFmtId="193" formatCode="_-* #,##0.00_-;\-* #,##0.00_-;_-* &quot;-&quot;??_-;_-@_-"/>
    <numFmt numFmtId="194" formatCode="_(* #,##0.0_);_(* \(#,##0.0\);_(* &quot;-&quot;??_);_(@_)"/>
    <numFmt numFmtId="195" formatCode="0.0"/>
    <numFmt numFmtId="196" formatCode="_ * #,##0_ ;_ * \-#,##0_ ;_ * &quot;-&quot;??_ ;_ @_ "/>
    <numFmt numFmtId="197" formatCode="_(* #,##0_);_(* \(#,##0\);_(* &quot;-&quot;??_);_(@_)"/>
    <numFmt numFmtId="198" formatCode="#,##0.0"/>
    <numFmt numFmtId="199" formatCode="\%"/>
    <numFmt numFmtId="200" formatCode="_(* #,##0.0_);_(* \(#,##0.0\);_(* &quot;-&quot;?_);_(@_)"/>
    <numFmt numFmtId="201" formatCode="_(* #,##0.000_);_(* \(#,##0.000\);_(* &quot;-&quot;??_);_(@_)"/>
    <numFmt numFmtId="202" formatCode="_-* #,##0.0\ _₫_-;\-* #,##0.0\ _₫_-;_-* &quot;-&quot;?\ _₫_-;_-@_-"/>
    <numFmt numFmtId="203" formatCode="_-* #,##0.0&quot; &quot;_ _-;\-* #,##0.0&quot; &quot;_ _-;_-* &quot;-&quot;?&quot; &quot;_ _-;_-@_-"/>
    <numFmt numFmtId="204" formatCode="_-* #,##0.00&quot; &quot;_ _-;\-* #,##0.00&quot; &quot;_ _-;_-* &quot;-&quot;??&quot; &quot;_ _-;_-@_-"/>
    <numFmt numFmtId="205" formatCode="_-* #,##0.000&quot; &quot;_ _-;\-* #,##0.000&quot; &quot;_ _-;_-* &quot;-&quot;??&quot; &quot;_ _-;_-@_-"/>
    <numFmt numFmtId="206" formatCode="_-* #,##0.0&quot; &quot;_ _-;\-* #,##0.0&quot; &quot;_ _-;_-* &quot;-&quot;??&quot; &quot;_ _-;_-@_-"/>
    <numFmt numFmtId="207" formatCode="_-* #,##0&quot; &quot;_ _-;\-* #,##0&quot; &quot;_ _-;_-* &quot;-&quot;??&quot; &quot;_ _-;_-@_-"/>
    <numFmt numFmtId="208" formatCode="_-* #,##0.00&quot; &quot;&quot; &quot;_-;\-* #,##0.00&quot; &quot;&quot; &quot;_-;_-* &quot;-&quot;??&quot; &quot;&quot; &quot;_-;_-@_-"/>
    <numFmt numFmtId="209" formatCode="_-* #,##0.000&quot; &quot;&quot; &quot;_-;\-* #,##0.000&quot; &quot;&quot; &quot;_-;_-* &quot;-&quot;??&quot; &quot;&quot; &quot;_-;_-@_-"/>
    <numFmt numFmtId="210" formatCode="_-* #,##0.0&quot; &quot;&quot; &quot;_-;\-* #,##0.0&quot; &quot;&quot; &quot;_-;_-* &quot;-&quot;??&quot; &quot;&quot; &quot;_-;_-@_-"/>
    <numFmt numFmtId="211" formatCode="_-* #,##0&quot; &quot;&quot; &quot;_-;\-* #,##0&quot; &quot;&quot; &quot;_-;_-* &quot;-&quot;??&quot; &quot;&quot; &quot;_-;_-@_-"/>
    <numFmt numFmtId="212" formatCode="_(* #,##0.0000_);_(* \(#,##0.0000\);_(* &quot;-&quot;??_);_(@_)"/>
    <numFmt numFmtId="213" formatCode="_(* #,##0.00000_);_(* \(#,##0.00000\);_(* &quot;-&quot;??_);_(@_)"/>
    <numFmt numFmtId="214" formatCode="_(* #,##0.000000_);_(* \(#,##0.000000\);_(* &quot;-&quot;??_);_(@_)"/>
    <numFmt numFmtId="215" formatCode="_(* #,##0.0000000_);_(* \(#,##0.0000000\);_(* &quot;-&quot;??_);_(@_)"/>
    <numFmt numFmtId="216" formatCode="_(* #,##0.00000000_);_(* \(#,##0.00000000\);_(* &quot;-&quot;??_);_(@_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1.25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3"/>
      <color indexed="8"/>
      <name val="Times New Roman"/>
      <family val="1"/>
    </font>
    <font>
      <b/>
      <sz val="11"/>
      <name val="Times New Roman"/>
      <family val="1"/>
    </font>
    <font>
      <b/>
      <sz val="11.25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u val="single"/>
      <sz val="13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vertAlign val="superscript"/>
      <sz val="10"/>
      <name val="Times New Roman"/>
      <family val="1"/>
    </font>
    <font>
      <sz val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Calibri"/>
      <family val="2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i/>
      <sz val="11"/>
      <name val="Times New Roman"/>
      <family val="1"/>
    </font>
    <font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sz val="11"/>
      <color indexed="62"/>
      <name val="Times New Roman"/>
      <family val="1"/>
    </font>
    <font>
      <i/>
      <sz val="12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sz val="11"/>
      <color theme="4"/>
      <name val="Times New Roman"/>
      <family val="1"/>
    </font>
    <font>
      <i/>
      <sz val="12"/>
      <color rgb="FFFF000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179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7" fillId="28" borderId="2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1" applyNumberFormat="0" applyAlignment="0" applyProtection="0"/>
    <xf numFmtId="0" fontId="66" fillId="0" borderId="6" applyNumberFormat="0" applyFill="0" applyAlignment="0" applyProtection="0"/>
    <xf numFmtId="0" fontId="67" fillId="31" borderId="0" applyNumberFormat="0" applyBorder="0" applyAlignment="0" applyProtection="0"/>
    <xf numFmtId="0" fontId="1" fillId="32" borderId="7" applyNumberFormat="0" applyFont="0" applyAlignment="0" applyProtection="0"/>
    <xf numFmtId="0" fontId="68" fillId="27" borderId="8" applyNumberFormat="0" applyAlignment="0" applyProtection="0"/>
    <xf numFmtId="9" fontId="1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</cellStyleXfs>
  <cellXfs count="246">
    <xf numFmtId="0" fontId="0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10" xfId="0" applyFont="1" applyFill="1" applyBorder="1" applyAlignment="1">
      <alignment/>
    </xf>
    <xf numFmtId="0" fontId="2" fillId="0" borderId="10" xfId="0" applyFont="1" applyFill="1" applyBorder="1" applyAlignment="1" applyProtection="1">
      <alignment/>
      <protection/>
    </xf>
    <xf numFmtId="0" fontId="15" fillId="0" borderId="0" xfId="0" applyFont="1" applyFill="1" applyAlignment="1">
      <alignment horizontal="center"/>
    </xf>
    <xf numFmtId="0" fontId="15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15" fillId="0" borderId="0" xfId="0" applyFont="1" applyAlignment="1">
      <alignment/>
    </xf>
    <xf numFmtId="0" fontId="2" fillId="0" borderId="10" xfId="0" applyFont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6" fillId="0" borderId="10" xfId="0" applyNumberFormat="1" applyFont="1" applyFill="1" applyBorder="1" applyAlignment="1" applyProtection="1">
      <alignment/>
      <protection/>
    </xf>
    <xf numFmtId="194" fontId="16" fillId="0" borderId="10" xfId="41" applyNumberFormat="1" applyFont="1" applyFill="1" applyBorder="1" applyAlignment="1" applyProtection="1">
      <alignment/>
      <protection/>
    </xf>
    <xf numFmtId="0" fontId="17" fillId="0" borderId="0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7" fillId="0" borderId="12" xfId="0" applyFont="1" applyBorder="1" applyAlignment="1">
      <alignment horizontal="center"/>
    </xf>
    <xf numFmtId="0" fontId="18" fillId="0" borderId="12" xfId="0" applyFont="1" applyBorder="1" applyAlignment="1">
      <alignment vertical="center"/>
    </xf>
    <xf numFmtId="0" fontId="7" fillId="0" borderId="12" xfId="0" applyFont="1" applyBorder="1" applyAlignment="1">
      <alignment/>
    </xf>
    <xf numFmtId="0" fontId="2" fillId="0" borderId="12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5" fillId="33" borderId="10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194" fontId="6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/>
      <protection/>
    </xf>
    <xf numFmtId="0" fontId="15" fillId="0" borderId="1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94" fontId="7" fillId="0" borderId="0" xfId="41" applyNumberFormat="1" applyFont="1" applyFill="1" applyBorder="1" applyAlignment="1">
      <alignment horizontal="right" vertical="center"/>
    </xf>
    <xf numFmtId="197" fontId="7" fillId="0" borderId="0" xfId="4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197" fontId="19" fillId="0" borderId="0" xfId="0" applyNumberFormat="1" applyFont="1" applyFill="1" applyBorder="1" applyAlignment="1">
      <alignment vertical="center"/>
    </xf>
    <xf numFmtId="197" fontId="24" fillId="0" borderId="13" xfId="0" applyNumberFormat="1" applyFont="1" applyFill="1" applyBorder="1" applyAlignment="1" applyProtection="1">
      <alignment horizontal="center" vertical="center"/>
      <protection/>
    </xf>
    <xf numFmtId="197" fontId="24" fillId="0" borderId="13" xfId="0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justify" vertical="center" wrapText="1"/>
    </xf>
    <xf numFmtId="197" fontId="25" fillId="0" borderId="14" xfId="0" applyNumberFormat="1" applyFont="1" applyFill="1" applyBorder="1" applyAlignment="1" applyProtection="1">
      <alignment horizontal="center" vertical="center"/>
      <protection/>
    </xf>
    <xf numFmtId="197" fontId="25" fillId="0" borderId="14" xfId="0" applyNumberFormat="1" applyFont="1" applyFill="1" applyBorder="1" applyAlignment="1">
      <alignment vertical="center"/>
    </xf>
    <xf numFmtId="197" fontId="25" fillId="0" borderId="14" xfId="41" applyNumberFormat="1" applyFont="1" applyFill="1" applyBorder="1" applyAlignment="1">
      <alignment vertical="center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vertical="center" wrapText="1"/>
    </xf>
    <xf numFmtId="194" fontId="24" fillId="0" borderId="13" xfId="0" applyNumberFormat="1" applyFont="1" applyFill="1" applyBorder="1" applyAlignment="1">
      <alignment vertical="center" wrapText="1"/>
    </xf>
    <xf numFmtId="197" fontId="24" fillId="0" borderId="13" xfId="41" applyNumberFormat="1" applyFont="1" applyFill="1" applyBorder="1" applyAlignment="1">
      <alignment vertical="center" wrapText="1"/>
    </xf>
    <xf numFmtId="9" fontId="24" fillId="0" borderId="13" xfId="6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vertical="center" wrapText="1"/>
    </xf>
    <xf numFmtId="194" fontId="25" fillId="0" borderId="14" xfId="0" applyNumberFormat="1" applyFont="1" applyFill="1" applyBorder="1" applyAlignment="1">
      <alignment vertical="center" wrapText="1"/>
    </xf>
    <xf numFmtId="197" fontId="25" fillId="0" borderId="14" xfId="41" applyNumberFormat="1" applyFont="1" applyFill="1" applyBorder="1" applyAlignment="1">
      <alignment vertical="center" wrapText="1"/>
    </xf>
    <xf numFmtId="0" fontId="25" fillId="0" borderId="15" xfId="0" applyFont="1" applyFill="1" applyBorder="1" applyAlignment="1">
      <alignment horizontal="center" vertical="center"/>
    </xf>
    <xf numFmtId="9" fontId="25" fillId="0" borderId="14" xfId="6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197" fontId="7" fillId="0" borderId="0" xfId="41" applyNumberFormat="1" applyFont="1" applyFill="1" applyBorder="1" applyAlignment="1">
      <alignment horizontal="center" vertical="center"/>
    </xf>
    <xf numFmtId="179" fontId="19" fillId="0" borderId="0" xfId="41" applyFont="1" applyFill="1" applyBorder="1" applyAlignment="1">
      <alignment vertical="center"/>
    </xf>
    <xf numFmtId="179" fontId="19" fillId="0" borderId="0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/>
    </xf>
    <xf numFmtId="197" fontId="73" fillId="0" borderId="0" xfId="41" applyNumberFormat="1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197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 applyProtection="1">
      <alignment horizontal="center" vertical="center"/>
      <protection/>
    </xf>
    <xf numFmtId="194" fontId="25" fillId="0" borderId="14" xfId="41" applyNumberFormat="1" applyFont="1" applyFill="1" applyBorder="1" applyAlignment="1" applyProtection="1">
      <alignment horizontal="right" vertical="center"/>
      <protection/>
    </xf>
    <xf numFmtId="197" fontId="25" fillId="0" borderId="14" xfId="41" applyNumberFormat="1" applyFont="1" applyFill="1" applyBorder="1" applyAlignment="1" applyProtection="1">
      <alignment horizontal="center" vertical="center"/>
      <protection/>
    </xf>
    <xf numFmtId="9" fontId="25" fillId="0" borderId="14" xfId="0" applyNumberFormat="1" applyFont="1" applyFill="1" applyBorder="1" applyAlignment="1">
      <alignment horizontal="center" vertical="center"/>
    </xf>
    <xf numFmtId="197" fontId="25" fillId="0" borderId="14" xfId="0" applyNumberFormat="1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>
      <alignment horizontal="center" vertical="center"/>
    </xf>
    <xf numFmtId="0" fontId="24" fillId="0" borderId="13" xfId="0" applyFont="1" applyFill="1" applyBorder="1" applyAlignment="1" applyProtection="1">
      <alignment horizontal="center" vertical="center"/>
      <protection/>
    </xf>
    <xf numFmtId="194" fontId="24" fillId="0" borderId="13" xfId="41" applyNumberFormat="1" applyFont="1" applyFill="1" applyBorder="1" applyAlignment="1" applyProtection="1">
      <alignment horizontal="right" vertical="center"/>
      <protection/>
    </xf>
    <xf numFmtId="194" fontId="24" fillId="0" borderId="13" xfId="41" applyNumberFormat="1" applyFont="1" applyFill="1" applyBorder="1" applyAlignment="1" applyProtection="1">
      <alignment horizontal="center" vertical="center"/>
      <protection/>
    </xf>
    <xf numFmtId="197" fontId="24" fillId="0" borderId="13" xfId="41" applyNumberFormat="1" applyFont="1" applyFill="1" applyBorder="1" applyAlignment="1" applyProtection="1">
      <alignment horizontal="center" vertical="center"/>
      <protection/>
    </xf>
    <xf numFmtId="9" fontId="24" fillId="0" borderId="13" xfId="0" applyNumberFormat="1" applyFont="1" applyFill="1" applyBorder="1" applyAlignment="1">
      <alignment horizontal="center" vertical="center"/>
    </xf>
    <xf numFmtId="197" fontId="24" fillId="0" borderId="13" xfId="41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center" vertical="center"/>
    </xf>
    <xf numFmtId="197" fontId="24" fillId="0" borderId="16" xfId="41" applyNumberFormat="1" applyFont="1" applyFill="1" applyBorder="1" applyAlignment="1" applyProtection="1">
      <alignment horizontal="center" vertical="center"/>
      <protection/>
    </xf>
    <xf numFmtId="197" fontId="24" fillId="0" borderId="16" xfId="0" applyNumberFormat="1" applyFont="1" applyFill="1" applyBorder="1" applyAlignment="1" applyProtection="1">
      <alignment horizontal="center" vertical="center"/>
      <protection/>
    </xf>
    <xf numFmtId="197" fontId="24" fillId="0" borderId="16" xfId="0" applyNumberFormat="1" applyFont="1" applyFill="1" applyBorder="1" applyAlignment="1">
      <alignment vertical="center"/>
    </xf>
    <xf numFmtId="0" fontId="24" fillId="0" borderId="16" xfId="0" applyFont="1" applyFill="1" applyBorder="1" applyAlignment="1">
      <alignment horizontal="justify" vertical="center" wrapText="1"/>
    </xf>
    <xf numFmtId="0" fontId="25" fillId="0" borderId="17" xfId="0" applyFont="1" applyFill="1" applyBorder="1" applyAlignment="1">
      <alignment horizontal="center" vertical="center"/>
    </xf>
    <xf numFmtId="197" fontId="25" fillId="0" borderId="17" xfId="41" applyNumberFormat="1" applyFont="1" applyFill="1" applyBorder="1" applyAlignment="1" applyProtection="1">
      <alignment horizontal="center" vertical="center"/>
      <protection/>
    </xf>
    <xf numFmtId="197" fontId="25" fillId="0" borderId="17" xfId="0" applyNumberFormat="1" applyFont="1" applyFill="1" applyBorder="1" applyAlignment="1" applyProtection="1">
      <alignment horizontal="center" vertical="center"/>
      <protection/>
    </xf>
    <xf numFmtId="197" fontId="25" fillId="0" borderId="17" xfId="0" applyNumberFormat="1" applyFont="1" applyFill="1" applyBorder="1" applyAlignment="1">
      <alignment vertical="center"/>
    </xf>
    <xf numFmtId="0" fontId="25" fillId="0" borderId="17" xfId="0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left" vertical="center"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197" fontId="7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207" fontId="24" fillId="0" borderId="10" xfId="0" applyNumberFormat="1" applyFont="1" applyFill="1" applyBorder="1" applyAlignment="1" applyProtection="1">
      <alignment horizontal="left" vertical="center"/>
      <protection/>
    </xf>
    <xf numFmtId="211" fontId="24" fillId="0" borderId="10" xfId="0" applyNumberFormat="1" applyFont="1" applyFill="1" applyBorder="1" applyAlignment="1">
      <alignment horizontal="left" vertical="center"/>
    </xf>
    <xf numFmtId="0" fontId="24" fillId="0" borderId="16" xfId="0" applyFont="1" applyFill="1" applyBorder="1" applyAlignment="1">
      <alignment horizontal="center" vertical="center" wrapText="1"/>
    </xf>
    <xf numFmtId="194" fontId="24" fillId="0" borderId="16" xfId="0" applyNumberFormat="1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97" fontId="24" fillId="0" borderId="16" xfId="41" applyNumberFormat="1" applyFont="1" applyFill="1" applyBorder="1" applyAlignment="1">
      <alignment vertical="center" wrapText="1"/>
    </xf>
    <xf numFmtId="0" fontId="25" fillId="0" borderId="17" xfId="0" applyFont="1" applyFill="1" applyBorder="1" applyAlignment="1">
      <alignment vertical="center" wrapText="1"/>
    </xf>
    <xf numFmtId="197" fontId="24" fillId="0" borderId="16" xfId="0" applyNumberFormat="1" applyFont="1" applyFill="1" applyBorder="1" applyAlignment="1" applyProtection="1">
      <alignment horizontal="center" vertical="center" wrapText="1"/>
      <protection/>
    </xf>
    <xf numFmtId="194" fontId="24" fillId="0" borderId="16" xfId="41" applyNumberFormat="1" applyFont="1" applyFill="1" applyBorder="1" applyAlignment="1">
      <alignment vertical="center" wrapText="1"/>
    </xf>
    <xf numFmtId="9" fontId="24" fillId="0" borderId="16" xfId="60" applyFont="1" applyFill="1" applyBorder="1" applyAlignment="1">
      <alignment horizontal="center" vertical="center" wrapText="1"/>
    </xf>
    <xf numFmtId="197" fontId="25" fillId="0" borderId="17" xfId="41" applyNumberFormat="1" applyFont="1" applyFill="1" applyBorder="1" applyAlignment="1">
      <alignment vertical="center" wrapText="1"/>
    </xf>
    <xf numFmtId="194" fontId="24" fillId="0" borderId="13" xfId="41" applyNumberFormat="1" applyFont="1" applyFill="1" applyBorder="1" applyAlignment="1">
      <alignment vertical="center" wrapText="1"/>
    </xf>
    <xf numFmtId="197" fontId="74" fillId="0" borderId="0" xfId="41" applyNumberFormat="1" applyFont="1" applyFill="1" applyBorder="1" applyAlignment="1">
      <alignment vertical="center"/>
    </xf>
    <xf numFmtId="197" fontId="75" fillId="0" borderId="0" xfId="41" applyNumberFormat="1" applyFont="1" applyFill="1" applyBorder="1" applyAlignment="1">
      <alignment vertical="center"/>
    </xf>
    <xf numFmtId="197" fontId="76" fillId="0" borderId="0" xfId="0" applyNumberFormat="1" applyFont="1" applyFill="1" applyBorder="1" applyAlignment="1">
      <alignment vertical="center" wrapText="1"/>
    </xf>
    <xf numFmtId="197" fontId="72" fillId="0" borderId="0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24" fillId="0" borderId="13" xfId="0" applyFont="1" applyFill="1" applyBorder="1" applyAlignment="1" applyProtection="1">
      <alignment horizontal="center" vertical="center" wrapText="1"/>
      <protection/>
    </xf>
    <xf numFmtId="0" fontId="24" fillId="0" borderId="12" xfId="0" applyNumberFormat="1" applyFont="1" applyFill="1" applyBorder="1" applyAlignment="1" applyProtection="1">
      <alignment vertical="center"/>
      <protection/>
    </xf>
    <xf numFmtId="194" fontId="24" fillId="0" borderId="12" xfId="41" applyNumberFormat="1" applyFont="1" applyFill="1" applyBorder="1" applyAlignment="1" applyProtection="1">
      <alignment horizontal="right" vertical="center"/>
      <protection/>
    </xf>
    <xf numFmtId="194" fontId="24" fillId="0" borderId="12" xfId="0" applyNumberFormat="1" applyFont="1" applyFill="1" applyBorder="1" applyAlignment="1">
      <alignment vertical="center"/>
    </xf>
    <xf numFmtId="197" fontId="24" fillId="0" borderId="12" xfId="0" applyNumberFormat="1" applyFont="1" applyFill="1" applyBorder="1" applyAlignment="1">
      <alignment vertical="center"/>
    </xf>
    <xf numFmtId="0" fontId="5" fillId="0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/>
      <protection/>
    </xf>
    <xf numFmtId="194" fontId="24" fillId="0" borderId="16" xfId="41" applyNumberFormat="1" applyFont="1" applyFill="1" applyBorder="1" applyAlignment="1" applyProtection="1">
      <alignment horizontal="right" vertical="center"/>
      <protection/>
    </xf>
    <xf numFmtId="194" fontId="24" fillId="0" borderId="16" xfId="41" applyNumberFormat="1" applyFont="1" applyFill="1" applyBorder="1" applyAlignment="1" applyProtection="1">
      <alignment horizontal="center" vertical="center"/>
      <protection/>
    </xf>
    <xf numFmtId="9" fontId="24" fillId="0" borderId="16" xfId="0" applyNumberFormat="1" applyFont="1" applyFill="1" applyBorder="1" applyAlignment="1">
      <alignment horizontal="center" vertical="center"/>
    </xf>
    <xf numFmtId="197" fontId="24" fillId="0" borderId="16" xfId="41" applyNumberFormat="1" applyFont="1" applyFill="1" applyBorder="1" applyAlignment="1">
      <alignment vertical="center"/>
    </xf>
    <xf numFmtId="194" fontId="24" fillId="0" borderId="16" xfId="0" applyNumberFormat="1" applyFont="1" applyFill="1" applyBorder="1" applyAlignment="1" applyProtection="1">
      <alignment horizontal="center" vertical="center"/>
      <protection/>
    </xf>
    <xf numFmtId="197" fontId="72" fillId="0" borderId="0" xfId="0" applyNumberFormat="1" applyFont="1" applyFill="1" applyBorder="1" applyAlignment="1">
      <alignment vertical="center"/>
    </xf>
    <xf numFmtId="195" fontId="24" fillId="0" borderId="13" xfId="0" applyNumberFormat="1" applyFont="1" applyFill="1" applyBorder="1" applyAlignment="1">
      <alignment horizontal="center" vertical="center" wrapText="1"/>
    </xf>
    <xf numFmtId="195" fontId="25" fillId="0" borderId="14" xfId="41" applyNumberFormat="1" applyFont="1" applyFill="1" applyBorder="1" applyAlignment="1" applyProtection="1">
      <alignment horizontal="center" vertical="center"/>
      <protection/>
    </xf>
    <xf numFmtId="195" fontId="24" fillId="0" borderId="16" xfId="0" applyNumberFormat="1" applyFont="1" applyFill="1" applyBorder="1" applyAlignment="1">
      <alignment horizontal="center" vertical="center" wrapText="1"/>
    </xf>
    <xf numFmtId="195" fontId="24" fillId="0" borderId="16" xfId="41" applyNumberFormat="1" applyFont="1" applyFill="1" applyBorder="1" applyAlignment="1" applyProtection="1">
      <alignment horizontal="center" vertical="center"/>
      <protection/>
    </xf>
    <xf numFmtId="195" fontId="24" fillId="0" borderId="12" xfId="0" applyNumberFormat="1" applyFont="1" applyFill="1" applyBorder="1" applyAlignment="1">
      <alignment horizontal="center" vertical="center"/>
    </xf>
    <xf numFmtId="195" fontId="7" fillId="0" borderId="0" xfId="41" applyNumberFormat="1" applyFont="1" applyFill="1" applyBorder="1" applyAlignment="1">
      <alignment horizontal="center" vertical="center"/>
    </xf>
    <xf numFmtId="195" fontId="72" fillId="0" borderId="0" xfId="41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95" fontId="24" fillId="0" borderId="13" xfId="41" applyNumberFormat="1" applyFont="1" applyFill="1" applyBorder="1" applyAlignment="1" applyProtection="1">
      <alignment horizontal="center" vertical="center"/>
      <protection/>
    </xf>
    <xf numFmtId="0" fontId="77" fillId="0" borderId="0" xfId="0" applyFont="1" applyFill="1" applyBorder="1" applyAlignment="1">
      <alignment vertical="center"/>
    </xf>
    <xf numFmtId="0" fontId="77" fillId="0" borderId="0" xfId="0" applyFont="1" applyFill="1" applyBorder="1" applyAlignment="1">
      <alignment vertical="center" wrapText="1"/>
    </xf>
    <xf numFmtId="0" fontId="78" fillId="0" borderId="0" xfId="0" applyFont="1" applyFill="1" applyBorder="1" applyAlignment="1">
      <alignment vertical="center"/>
    </xf>
    <xf numFmtId="195" fontId="2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22" fillId="0" borderId="1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3" fontId="11" fillId="0" borderId="10" xfId="41" applyNumberFormat="1" applyFont="1" applyFill="1" applyBorder="1" applyAlignment="1">
      <alignment horizontal="center" vertical="center" wrapText="1"/>
    </xf>
    <xf numFmtId="197" fontId="11" fillId="0" borderId="10" xfId="41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195" fontId="11" fillId="0" borderId="10" xfId="0" applyNumberFormat="1" applyFont="1" applyFill="1" applyBorder="1" applyAlignment="1">
      <alignment horizontal="center" vertical="center" wrapText="1"/>
    </xf>
    <xf numFmtId="9" fontId="11" fillId="0" borderId="10" xfId="43" applyNumberFormat="1" applyFont="1" applyFill="1" applyBorder="1" applyAlignment="1">
      <alignment horizontal="center" vertical="center" wrapText="1"/>
    </xf>
    <xf numFmtId="198" fontId="11" fillId="0" borderId="10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vertical="center"/>
    </xf>
    <xf numFmtId="194" fontId="24" fillId="0" borderId="13" xfId="0" applyNumberFormat="1" applyFont="1" applyFill="1" applyBorder="1" applyAlignment="1" applyProtection="1">
      <alignment horizontal="center" vertical="center"/>
      <protection/>
    </xf>
    <xf numFmtId="0" fontId="24" fillId="0" borderId="15" xfId="0" applyFont="1" applyFill="1" applyBorder="1" applyAlignment="1">
      <alignment horizontal="center" vertical="center" wrapText="1"/>
    </xf>
    <xf numFmtId="197" fontId="25" fillId="0" borderId="12" xfId="0" applyNumberFormat="1" applyFont="1" applyFill="1" applyBorder="1" applyAlignment="1">
      <alignment vertical="center"/>
    </xf>
    <xf numFmtId="0" fontId="72" fillId="0" borderId="0" xfId="0" applyFont="1" applyFill="1" applyBorder="1" applyAlignment="1">
      <alignment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94" fontId="25" fillId="0" borderId="17" xfId="0" applyNumberFormat="1" applyFont="1" applyFill="1" applyBorder="1" applyAlignment="1">
      <alignment vertical="center" wrapText="1"/>
    </xf>
    <xf numFmtId="195" fontId="25" fillId="0" borderId="17" xfId="0" applyNumberFormat="1" applyFont="1" applyFill="1" applyBorder="1" applyAlignment="1">
      <alignment horizontal="center" vertical="center" wrapText="1"/>
    </xf>
    <xf numFmtId="197" fontId="25" fillId="0" borderId="17" xfId="0" applyNumberFormat="1" applyFont="1" applyFill="1" applyBorder="1" applyAlignment="1" applyProtection="1">
      <alignment horizontal="center" vertical="center" wrapText="1"/>
      <protection/>
    </xf>
    <xf numFmtId="9" fontId="25" fillId="0" borderId="17" xfId="60" applyFont="1" applyFill="1" applyBorder="1" applyAlignment="1">
      <alignment horizontal="center" vertical="center" wrapText="1"/>
    </xf>
    <xf numFmtId="197" fontId="23" fillId="0" borderId="0" xfId="41" applyNumberFormat="1" applyFont="1" applyFill="1" applyBorder="1" applyAlignment="1">
      <alignment vertical="center"/>
    </xf>
    <xf numFmtId="196" fontId="11" fillId="0" borderId="10" xfId="41" applyNumberFormat="1" applyFont="1" applyFill="1" applyBorder="1" applyAlignment="1">
      <alignment horizontal="center" vertical="center" wrapText="1"/>
    </xf>
    <xf numFmtId="197" fontId="23" fillId="0" borderId="0" xfId="41" applyNumberFormat="1" applyFont="1" applyFill="1" applyBorder="1" applyAlignment="1">
      <alignment horizontal="center" vertical="center"/>
    </xf>
    <xf numFmtId="197" fontId="26" fillId="34" borderId="0" xfId="0" applyNumberFormat="1" applyFont="1" applyFill="1" applyBorder="1" applyAlignment="1">
      <alignment vertical="center"/>
    </xf>
    <xf numFmtId="197" fontId="26" fillId="34" borderId="0" xfId="41" applyNumberFormat="1" applyFont="1" applyFill="1" applyBorder="1" applyAlignment="1">
      <alignment vertical="center" wrapText="1"/>
    </xf>
    <xf numFmtId="197" fontId="5" fillId="34" borderId="0" xfId="0" applyNumberFormat="1" applyFont="1" applyFill="1" applyBorder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  <protection/>
    </xf>
    <xf numFmtId="0" fontId="25" fillId="0" borderId="14" xfId="0" applyFont="1" applyFill="1" applyBorder="1" applyAlignment="1" applyProtection="1">
      <alignment horizontal="center" vertical="center" wrapText="1"/>
      <protection/>
    </xf>
    <xf numFmtId="194" fontId="25" fillId="0" borderId="14" xfId="41" applyNumberFormat="1" applyFont="1" applyFill="1" applyBorder="1" applyAlignment="1" applyProtection="1">
      <alignment horizontal="center" vertical="center"/>
      <protection/>
    </xf>
    <xf numFmtId="0" fontId="25" fillId="0" borderId="14" xfId="0" applyFont="1" applyFill="1" applyBorder="1" applyAlignment="1">
      <alignment horizontal="justify" vertical="center" wrapText="1"/>
    </xf>
    <xf numFmtId="197" fontId="19" fillId="34" borderId="0" xfId="0" applyNumberFormat="1" applyFont="1" applyFill="1" applyBorder="1" applyAlignment="1">
      <alignment vertical="center"/>
    </xf>
    <xf numFmtId="197" fontId="19" fillId="34" borderId="0" xfId="41" applyNumberFormat="1" applyFont="1" applyFill="1" applyBorder="1" applyAlignment="1">
      <alignment vertical="center" wrapText="1"/>
    </xf>
    <xf numFmtId="197" fontId="7" fillId="34" borderId="0" xfId="0" applyNumberFormat="1" applyFont="1" applyFill="1" applyBorder="1" applyAlignment="1">
      <alignment vertical="center" wrapText="1"/>
    </xf>
    <xf numFmtId="194" fontId="25" fillId="0" borderId="17" xfId="41" applyNumberFormat="1" applyFont="1" applyFill="1" applyBorder="1" applyAlignment="1" applyProtection="1">
      <alignment horizontal="center" vertical="center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194" fontId="25" fillId="0" borderId="17" xfId="41" applyNumberFormat="1" applyFont="1" applyFill="1" applyBorder="1" applyAlignment="1">
      <alignment vertical="center" wrapText="1"/>
    </xf>
    <xf numFmtId="194" fontId="25" fillId="0" borderId="14" xfId="41" applyNumberFormat="1" applyFont="1" applyFill="1" applyBorder="1" applyAlignment="1">
      <alignment vertical="center" wrapText="1"/>
    </xf>
    <xf numFmtId="197" fontId="24" fillId="0" borderId="0" xfId="41" applyNumberFormat="1" applyFont="1" applyFill="1" applyBorder="1" applyAlignment="1">
      <alignment vertical="center"/>
    </xf>
    <xf numFmtId="197" fontId="5" fillId="0" borderId="0" xfId="0" applyNumberFormat="1" applyFont="1" applyFill="1" applyBorder="1" applyAlignment="1">
      <alignment vertical="center" wrapText="1"/>
    </xf>
    <xf numFmtId="197" fontId="24" fillId="0" borderId="10" xfId="41" applyNumberFormat="1" applyFont="1" applyFill="1" applyBorder="1" applyAlignment="1" applyProtection="1">
      <alignment vertical="center"/>
      <protection/>
    </xf>
    <xf numFmtId="197" fontId="24" fillId="0" borderId="10" xfId="0" applyNumberFormat="1" applyFont="1" applyFill="1" applyBorder="1" applyAlignment="1">
      <alignment vertical="center"/>
    </xf>
    <xf numFmtId="211" fontId="24" fillId="0" borderId="10" xfId="0" applyNumberFormat="1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/>
      <protection/>
    </xf>
    <xf numFmtId="0" fontId="15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>
      <alignment horizontal="center" vertical="center"/>
    </xf>
    <xf numFmtId="0" fontId="24" fillId="0" borderId="12" xfId="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left" vertical="center"/>
      <protection/>
    </xf>
    <xf numFmtId="194" fontId="5" fillId="0" borderId="10" xfId="41" applyNumberFormat="1" applyFont="1" applyFill="1" applyBorder="1" applyAlignment="1" applyProtection="1">
      <alignment horizontal="center" vertical="center" wrapText="1"/>
      <protection/>
    </xf>
    <xf numFmtId="195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_Sheet1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zoomScalePageLayoutView="0" workbookViewId="0" topLeftCell="A28">
      <selection activeCell="A7" sqref="A7:M7"/>
    </sheetView>
  </sheetViews>
  <sheetFormatPr defaultColWidth="9.140625" defaultRowHeight="15"/>
  <cols>
    <col min="1" max="1" width="5.00390625" style="1" bestFit="1" customWidth="1"/>
    <col min="2" max="2" width="11.140625" style="1" customWidth="1"/>
    <col min="3" max="3" width="8.00390625" style="1" customWidth="1"/>
    <col min="4" max="4" width="11.421875" style="4" bestFit="1" customWidth="1"/>
    <col min="5" max="5" width="6.7109375" style="1" customWidth="1"/>
    <col min="6" max="6" width="8.7109375" style="4" customWidth="1"/>
    <col min="7" max="7" width="12.28125" style="4" customWidth="1"/>
    <col min="8" max="8" width="10.140625" style="4" customWidth="1"/>
    <col min="9" max="9" width="7.421875" style="4" customWidth="1"/>
    <col min="10" max="10" width="10.8515625" style="4" customWidth="1"/>
    <col min="11" max="11" width="16.421875" style="1" customWidth="1"/>
    <col min="12" max="12" width="15.57421875" style="1" bestFit="1" customWidth="1"/>
    <col min="13" max="13" width="6.7109375" style="4" customWidth="1"/>
    <col min="14" max="16384" width="9.140625" style="1" customWidth="1"/>
  </cols>
  <sheetData>
    <row r="1" spans="1:13" ht="16.5">
      <c r="A1" s="215" t="s">
        <v>88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</row>
    <row r="2" spans="1:13" ht="16.5">
      <c r="A2" s="215" t="s">
        <v>89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</row>
    <row r="3" spans="1:13" ht="16.5">
      <c r="A3" s="216" t="s">
        <v>187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</row>
    <row r="4" spans="1:13" ht="16.5">
      <c r="A4" s="217" t="s">
        <v>87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  <c r="L4" s="217"/>
      <c r="M4" s="217"/>
    </row>
    <row r="5" spans="1:13" ht="16.5">
      <c r="A5" s="218" t="s">
        <v>172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</row>
    <row r="6" spans="1:13" ht="16.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71.25">
      <c r="A7" s="22" t="s">
        <v>60</v>
      </c>
      <c r="B7" s="19" t="s">
        <v>85</v>
      </c>
      <c r="C7" s="22" t="s">
        <v>90</v>
      </c>
      <c r="D7" s="39" t="s">
        <v>56</v>
      </c>
      <c r="E7" s="40" t="s">
        <v>91</v>
      </c>
      <c r="F7" s="41" t="s">
        <v>93</v>
      </c>
      <c r="G7" s="40" t="s">
        <v>59</v>
      </c>
      <c r="H7" s="40" t="s">
        <v>58</v>
      </c>
      <c r="I7" s="40" t="s">
        <v>94</v>
      </c>
      <c r="J7" s="22" t="s">
        <v>92</v>
      </c>
      <c r="K7" s="22" t="s">
        <v>101</v>
      </c>
      <c r="L7" s="22" t="s">
        <v>188</v>
      </c>
      <c r="M7" s="22" t="s">
        <v>78</v>
      </c>
    </row>
    <row r="8" spans="1:13" ht="15">
      <c r="A8" s="2">
        <v>1</v>
      </c>
      <c r="B8" s="2" t="s">
        <v>61</v>
      </c>
      <c r="C8" s="2" t="s">
        <v>3</v>
      </c>
      <c r="D8" s="20" t="s">
        <v>1</v>
      </c>
      <c r="E8" s="20">
        <v>1</v>
      </c>
      <c r="F8" s="20">
        <v>19007.3</v>
      </c>
      <c r="G8" s="20">
        <v>0</v>
      </c>
      <c r="H8" s="20">
        <v>2433.2</v>
      </c>
      <c r="I8" s="20"/>
      <c r="J8" s="20">
        <f aca="true" t="shared" si="0" ref="J8:J13">F8-G8-H8-I8</f>
        <v>16574.1</v>
      </c>
      <c r="K8" s="3" t="s">
        <v>0</v>
      </c>
      <c r="L8" s="3" t="s">
        <v>55</v>
      </c>
      <c r="M8" s="20"/>
    </row>
    <row r="9" spans="1:13" ht="15">
      <c r="A9" s="2">
        <v>2</v>
      </c>
      <c r="B9" s="211" t="s">
        <v>62</v>
      </c>
      <c r="C9" s="2" t="s">
        <v>10</v>
      </c>
      <c r="D9" s="20" t="s">
        <v>1</v>
      </c>
      <c r="E9" s="20">
        <v>8</v>
      </c>
      <c r="F9" s="20">
        <v>51641.3</v>
      </c>
      <c r="G9" s="20">
        <v>127.8</v>
      </c>
      <c r="H9" s="20">
        <v>3801.9</v>
      </c>
      <c r="I9" s="20"/>
      <c r="J9" s="20">
        <f t="shared" si="0"/>
        <v>47711.6</v>
      </c>
      <c r="K9" s="3" t="s">
        <v>7</v>
      </c>
      <c r="L9" s="3" t="s">
        <v>55</v>
      </c>
      <c r="M9" s="20" t="s">
        <v>63</v>
      </c>
    </row>
    <row r="10" spans="1:13" ht="15">
      <c r="A10" s="2">
        <v>3</v>
      </c>
      <c r="B10" s="211"/>
      <c r="C10" s="2" t="s">
        <v>10</v>
      </c>
      <c r="D10" s="20" t="s">
        <v>1</v>
      </c>
      <c r="E10" s="20">
        <v>9</v>
      </c>
      <c r="F10" s="20">
        <v>39298.7</v>
      </c>
      <c r="G10" s="20">
        <v>208.2</v>
      </c>
      <c r="H10" s="20">
        <v>2535</v>
      </c>
      <c r="I10" s="20"/>
      <c r="J10" s="20">
        <f t="shared" si="0"/>
        <v>36555.5</v>
      </c>
      <c r="K10" s="3" t="s">
        <v>8</v>
      </c>
      <c r="L10" s="3" t="s">
        <v>55</v>
      </c>
      <c r="M10" s="20" t="s">
        <v>64</v>
      </c>
    </row>
    <row r="11" spans="1:13" ht="15">
      <c r="A11" s="2">
        <v>4</v>
      </c>
      <c r="B11" s="211"/>
      <c r="C11" s="2" t="s">
        <v>10</v>
      </c>
      <c r="D11" s="20" t="s">
        <v>1</v>
      </c>
      <c r="E11" s="20">
        <v>10</v>
      </c>
      <c r="F11" s="20">
        <v>27680.7</v>
      </c>
      <c r="G11" s="20">
        <v>221.8</v>
      </c>
      <c r="H11" s="20">
        <v>2109</v>
      </c>
      <c r="I11" s="20"/>
      <c r="J11" s="20">
        <f t="shared" si="0"/>
        <v>25349.9</v>
      </c>
      <c r="K11" s="3" t="s">
        <v>9</v>
      </c>
      <c r="L11" s="3" t="s">
        <v>55</v>
      </c>
      <c r="M11" s="20" t="s">
        <v>65</v>
      </c>
    </row>
    <row r="12" spans="1:13" ht="15">
      <c r="A12" s="2">
        <v>5</v>
      </c>
      <c r="B12" s="208" t="s">
        <v>66</v>
      </c>
      <c r="C12" s="2" t="s">
        <v>11</v>
      </c>
      <c r="D12" s="20" t="s">
        <v>1</v>
      </c>
      <c r="E12" s="20">
        <v>6</v>
      </c>
      <c r="F12" s="20">
        <v>37202.4</v>
      </c>
      <c r="G12" s="20">
        <v>0</v>
      </c>
      <c r="H12" s="20">
        <v>904.8</v>
      </c>
      <c r="I12" s="20"/>
      <c r="J12" s="20">
        <f t="shared" si="0"/>
        <v>36297.6</v>
      </c>
      <c r="K12" s="3" t="s">
        <v>13</v>
      </c>
      <c r="L12" s="3" t="s">
        <v>55</v>
      </c>
      <c r="M12" s="20"/>
    </row>
    <row r="13" spans="1:13" ht="15">
      <c r="A13" s="2">
        <v>6</v>
      </c>
      <c r="B13" s="208"/>
      <c r="C13" s="2" t="s">
        <v>11</v>
      </c>
      <c r="D13" s="20" t="s">
        <v>1</v>
      </c>
      <c r="E13" s="20">
        <v>8</v>
      </c>
      <c r="F13" s="20">
        <v>17583.5</v>
      </c>
      <c r="G13" s="20">
        <v>0</v>
      </c>
      <c r="H13" s="20">
        <v>2057.7</v>
      </c>
      <c r="I13" s="20"/>
      <c r="J13" s="20">
        <f t="shared" si="0"/>
        <v>15525.8</v>
      </c>
      <c r="K13" s="3" t="s">
        <v>14</v>
      </c>
      <c r="L13" s="3" t="s">
        <v>55</v>
      </c>
      <c r="M13" s="20"/>
    </row>
    <row r="14" spans="1:13" ht="15">
      <c r="A14" s="2">
        <v>7</v>
      </c>
      <c r="B14" s="208" t="s">
        <v>67</v>
      </c>
      <c r="C14" s="2" t="s">
        <v>17</v>
      </c>
      <c r="D14" s="20" t="s">
        <v>1</v>
      </c>
      <c r="E14" s="20">
        <v>2</v>
      </c>
      <c r="F14" s="20">
        <v>49521</v>
      </c>
      <c r="G14" s="20">
        <v>0</v>
      </c>
      <c r="H14" s="20">
        <v>1165.9</v>
      </c>
      <c r="I14" s="20"/>
      <c r="J14" s="20">
        <f aca="true" t="shared" si="1" ref="J14:J60">F14-G14-H14-I14</f>
        <v>48355.1</v>
      </c>
      <c r="K14" s="3" t="s">
        <v>15</v>
      </c>
      <c r="L14" s="3" t="s">
        <v>55</v>
      </c>
      <c r="M14" s="20"/>
    </row>
    <row r="15" spans="1:13" ht="15">
      <c r="A15" s="2">
        <v>8</v>
      </c>
      <c r="B15" s="208"/>
      <c r="C15" s="2" t="s">
        <v>17</v>
      </c>
      <c r="D15" s="20" t="s">
        <v>1</v>
      </c>
      <c r="E15" s="20">
        <v>3</v>
      </c>
      <c r="F15" s="20">
        <v>26796.8</v>
      </c>
      <c r="G15" s="20">
        <v>0</v>
      </c>
      <c r="H15" s="20">
        <v>1115.5</v>
      </c>
      <c r="I15" s="20"/>
      <c r="J15" s="20">
        <f t="shared" si="1"/>
        <v>25681.3</v>
      </c>
      <c r="K15" s="3" t="s">
        <v>16</v>
      </c>
      <c r="L15" s="3" t="s">
        <v>55</v>
      </c>
      <c r="M15" s="20"/>
    </row>
    <row r="16" spans="1:13" ht="15">
      <c r="A16" s="2">
        <v>9</v>
      </c>
      <c r="B16" s="208" t="s">
        <v>68</v>
      </c>
      <c r="C16" s="2" t="s">
        <v>21</v>
      </c>
      <c r="D16" s="20" t="s">
        <v>1</v>
      </c>
      <c r="E16" s="20">
        <v>1</v>
      </c>
      <c r="F16" s="20">
        <v>22263.4</v>
      </c>
      <c r="G16" s="20">
        <v>182.1</v>
      </c>
      <c r="H16" s="20">
        <v>573.2</v>
      </c>
      <c r="I16" s="20"/>
      <c r="J16" s="20">
        <f t="shared" si="1"/>
        <v>21508.100000000002</v>
      </c>
      <c r="K16" s="3" t="s">
        <v>18</v>
      </c>
      <c r="L16" s="3" t="s">
        <v>55</v>
      </c>
      <c r="M16" s="20" t="s">
        <v>69</v>
      </c>
    </row>
    <row r="17" spans="1:13" ht="15">
      <c r="A17" s="2">
        <v>10</v>
      </c>
      <c r="B17" s="208"/>
      <c r="C17" s="2" t="s">
        <v>21</v>
      </c>
      <c r="D17" s="20" t="s">
        <v>1</v>
      </c>
      <c r="E17" s="20">
        <v>2</v>
      </c>
      <c r="F17" s="20">
        <v>9992.2</v>
      </c>
      <c r="G17" s="20">
        <v>0</v>
      </c>
      <c r="H17" s="20">
        <v>1018.4</v>
      </c>
      <c r="I17" s="20"/>
      <c r="J17" s="20">
        <f t="shared" si="1"/>
        <v>8973.800000000001</v>
      </c>
      <c r="K17" s="3" t="s">
        <v>19</v>
      </c>
      <c r="L17" s="3" t="s">
        <v>55</v>
      </c>
      <c r="M17" s="20"/>
    </row>
    <row r="18" spans="1:13" ht="15">
      <c r="A18" s="2">
        <v>11</v>
      </c>
      <c r="B18" s="208"/>
      <c r="C18" s="2" t="s">
        <v>21</v>
      </c>
      <c r="D18" s="20" t="s">
        <v>1</v>
      </c>
      <c r="E18" s="20">
        <v>5</v>
      </c>
      <c r="F18" s="20">
        <v>34054.9</v>
      </c>
      <c r="G18" s="20">
        <v>0</v>
      </c>
      <c r="H18" s="20">
        <v>1003.2</v>
      </c>
      <c r="I18" s="20"/>
      <c r="J18" s="20">
        <f t="shared" si="1"/>
        <v>33051.700000000004</v>
      </c>
      <c r="K18" s="3" t="s">
        <v>20</v>
      </c>
      <c r="L18" s="3" t="s">
        <v>55</v>
      </c>
      <c r="M18" s="20"/>
    </row>
    <row r="19" spans="1:13" ht="15">
      <c r="A19" s="2">
        <v>12</v>
      </c>
      <c r="B19" s="214" t="s">
        <v>70</v>
      </c>
      <c r="C19" s="2" t="s">
        <v>30</v>
      </c>
      <c r="D19" s="20" t="s">
        <v>1</v>
      </c>
      <c r="E19" s="20">
        <v>1</v>
      </c>
      <c r="F19" s="20">
        <v>34608.7</v>
      </c>
      <c r="G19" s="20">
        <v>177.4</v>
      </c>
      <c r="H19" s="20">
        <v>2845.9</v>
      </c>
      <c r="I19" s="20"/>
      <c r="J19" s="20">
        <f t="shared" si="1"/>
        <v>31585.399999999994</v>
      </c>
      <c r="K19" s="3" t="s">
        <v>22</v>
      </c>
      <c r="L19" s="3" t="s">
        <v>55</v>
      </c>
      <c r="M19" s="213" t="s">
        <v>71</v>
      </c>
    </row>
    <row r="20" spans="1:13" ht="15">
      <c r="A20" s="2">
        <v>13</v>
      </c>
      <c r="B20" s="214"/>
      <c r="C20" s="2" t="s">
        <v>30</v>
      </c>
      <c r="D20" s="20" t="s">
        <v>1</v>
      </c>
      <c r="E20" s="20">
        <v>3</v>
      </c>
      <c r="F20" s="20">
        <v>11924.7</v>
      </c>
      <c r="G20" s="20">
        <v>16.8</v>
      </c>
      <c r="H20" s="20"/>
      <c r="I20" s="20"/>
      <c r="J20" s="20">
        <f t="shared" si="1"/>
        <v>11907.900000000001</v>
      </c>
      <c r="K20" s="3" t="s">
        <v>23</v>
      </c>
      <c r="L20" s="3" t="s">
        <v>55</v>
      </c>
      <c r="M20" s="213"/>
    </row>
    <row r="21" spans="1:13" ht="15">
      <c r="A21" s="2">
        <v>14</v>
      </c>
      <c r="B21" s="214"/>
      <c r="C21" s="2" t="s">
        <v>30</v>
      </c>
      <c r="D21" s="20" t="s">
        <v>25</v>
      </c>
      <c r="E21" s="20">
        <v>13</v>
      </c>
      <c r="F21" s="20">
        <v>14738.8</v>
      </c>
      <c r="G21" s="20">
        <v>255.2</v>
      </c>
      <c r="H21" s="20">
        <v>2189.6</v>
      </c>
      <c r="I21" s="20"/>
      <c r="J21" s="20">
        <f t="shared" si="1"/>
        <v>12293.999999999998</v>
      </c>
      <c r="K21" s="3" t="s">
        <v>26</v>
      </c>
      <c r="L21" s="3" t="s">
        <v>55</v>
      </c>
      <c r="M21" s="20" t="s">
        <v>72</v>
      </c>
    </row>
    <row r="22" spans="1:13" ht="15">
      <c r="A22" s="2">
        <v>15</v>
      </c>
      <c r="B22" s="214"/>
      <c r="C22" s="2" t="s">
        <v>30</v>
      </c>
      <c r="D22" s="20" t="s">
        <v>25</v>
      </c>
      <c r="E22" s="20">
        <v>21</v>
      </c>
      <c r="F22" s="20">
        <v>10795.6</v>
      </c>
      <c r="G22" s="20"/>
      <c r="H22" s="20">
        <v>1015.8</v>
      </c>
      <c r="I22" s="20"/>
      <c r="J22" s="20">
        <f t="shared" si="1"/>
        <v>9779.800000000001</v>
      </c>
      <c r="K22" s="3" t="s">
        <v>27</v>
      </c>
      <c r="L22" s="3" t="s">
        <v>55</v>
      </c>
      <c r="M22" s="20"/>
    </row>
    <row r="23" spans="1:13" ht="15">
      <c r="A23" s="2">
        <v>16</v>
      </c>
      <c r="B23" s="214"/>
      <c r="C23" s="2" t="s">
        <v>30</v>
      </c>
      <c r="D23" s="20" t="s">
        <v>29</v>
      </c>
      <c r="E23" s="20">
        <v>27</v>
      </c>
      <c r="F23" s="20">
        <v>3385.4</v>
      </c>
      <c r="G23" s="20"/>
      <c r="H23" s="20">
        <v>379.5</v>
      </c>
      <c r="I23" s="20"/>
      <c r="J23" s="20">
        <f t="shared" si="1"/>
        <v>3005.9</v>
      </c>
      <c r="K23" s="3" t="s">
        <v>27</v>
      </c>
      <c r="L23" s="3" t="s">
        <v>55</v>
      </c>
      <c r="M23" s="20"/>
    </row>
    <row r="24" spans="1:13" ht="15">
      <c r="A24" s="2">
        <v>17</v>
      </c>
      <c r="B24" s="208" t="s">
        <v>73</v>
      </c>
      <c r="C24" s="2" t="s">
        <v>47</v>
      </c>
      <c r="D24" s="20" t="s">
        <v>29</v>
      </c>
      <c r="E24" s="20">
        <v>1</v>
      </c>
      <c r="F24" s="20">
        <v>10374.1</v>
      </c>
      <c r="G24" s="20">
        <v>255.2</v>
      </c>
      <c r="H24" s="20">
        <v>1338.3</v>
      </c>
      <c r="I24" s="20"/>
      <c r="J24" s="20">
        <f t="shared" si="1"/>
        <v>8780.6</v>
      </c>
      <c r="K24" s="3" t="s">
        <v>31</v>
      </c>
      <c r="L24" s="3" t="s">
        <v>55</v>
      </c>
      <c r="M24" s="20" t="s">
        <v>74</v>
      </c>
    </row>
    <row r="25" spans="1:13" ht="15">
      <c r="A25" s="2">
        <v>18</v>
      </c>
      <c r="B25" s="208"/>
      <c r="C25" s="2" t="s">
        <v>47</v>
      </c>
      <c r="D25" s="20" t="s">
        <v>25</v>
      </c>
      <c r="E25" s="20">
        <v>6</v>
      </c>
      <c r="F25" s="20">
        <v>1394.6</v>
      </c>
      <c r="G25" s="20">
        <v>0</v>
      </c>
      <c r="H25" s="20">
        <v>328.4</v>
      </c>
      <c r="I25" s="20"/>
      <c r="J25" s="20">
        <f t="shared" si="1"/>
        <v>1066.1999999999998</v>
      </c>
      <c r="K25" s="3" t="s">
        <v>20</v>
      </c>
      <c r="L25" s="3" t="s">
        <v>55</v>
      </c>
      <c r="M25" s="20"/>
    </row>
    <row r="26" spans="1:13" ht="15">
      <c r="A26" s="2">
        <v>19</v>
      </c>
      <c r="B26" s="208"/>
      <c r="C26" s="2" t="s">
        <v>47</v>
      </c>
      <c r="D26" s="20" t="s">
        <v>33</v>
      </c>
      <c r="E26" s="20">
        <v>9</v>
      </c>
      <c r="F26" s="20">
        <v>1188.1</v>
      </c>
      <c r="G26" s="20">
        <v>0</v>
      </c>
      <c r="H26" s="20">
        <v>83.4</v>
      </c>
      <c r="I26" s="20"/>
      <c r="J26" s="20">
        <f t="shared" si="1"/>
        <v>1104.6999999999998</v>
      </c>
      <c r="K26" s="3" t="s">
        <v>32</v>
      </c>
      <c r="L26" s="3" t="s">
        <v>55</v>
      </c>
      <c r="M26" s="20"/>
    </row>
    <row r="27" spans="1:13" ht="15">
      <c r="A27" s="2">
        <v>20</v>
      </c>
      <c r="B27" s="208"/>
      <c r="C27" s="2" t="s">
        <v>47</v>
      </c>
      <c r="D27" s="20" t="s">
        <v>24</v>
      </c>
      <c r="E27" s="20">
        <v>11</v>
      </c>
      <c r="F27" s="20">
        <v>376.5</v>
      </c>
      <c r="G27" s="20">
        <v>15.4</v>
      </c>
      <c r="H27" s="20"/>
      <c r="I27" s="20"/>
      <c r="J27" s="20">
        <f t="shared" si="1"/>
        <v>361.1</v>
      </c>
      <c r="K27" s="3" t="s">
        <v>2</v>
      </c>
      <c r="L27" s="3" t="s">
        <v>55</v>
      </c>
      <c r="M27" s="20" t="s">
        <v>75</v>
      </c>
    </row>
    <row r="28" spans="1:13" ht="15">
      <c r="A28" s="2">
        <v>21</v>
      </c>
      <c r="B28" s="208"/>
      <c r="C28" s="2" t="s">
        <v>47</v>
      </c>
      <c r="D28" s="20" t="s">
        <v>24</v>
      </c>
      <c r="E28" s="20">
        <v>14</v>
      </c>
      <c r="F28" s="20">
        <v>438.8</v>
      </c>
      <c r="G28" s="20">
        <v>0</v>
      </c>
      <c r="H28" s="20">
        <v>13.1</v>
      </c>
      <c r="I28" s="20"/>
      <c r="J28" s="20">
        <f t="shared" si="1"/>
        <v>425.7</v>
      </c>
      <c r="K28" s="3" t="s">
        <v>34</v>
      </c>
      <c r="L28" s="3" t="s">
        <v>55</v>
      </c>
      <c r="M28" s="20"/>
    </row>
    <row r="29" spans="1:13" ht="15">
      <c r="A29" s="2">
        <v>22</v>
      </c>
      <c r="B29" s="208"/>
      <c r="C29" s="2" t="s">
        <v>47</v>
      </c>
      <c r="D29" s="20" t="s">
        <v>25</v>
      </c>
      <c r="E29" s="20">
        <v>16</v>
      </c>
      <c r="F29" s="20">
        <v>967.5</v>
      </c>
      <c r="G29" s="20">
        <v>165.7</v>
      </c>
      <c r="H29" s="20">
        <v>383.3</v>
      </c>
      <c r="I29" s="20"/>
      <c r="J29" s="20">
        <f t="shared" si="1"/>
        <v>418.49999999999994</v>
      </c>
      <c r="K29" s="3" t="s">
        <v>32</v>
      </c>
      <c r="L29" s="3" t="s">
        <v>55</v>
      </c>
      <c r="M29" s="20" t="s">
        <v>75</v>
      </c>
    </row>
    <row r="30" spans="1:13" ht="15">
      <c r="A30" s="2">
        <v>23</v>
      </c>
      <c r="B30" s="208"/>
      <c r="C30" s="2" t="s">
        <v>47</v>
      </c>
      <c r="D30" s="20" t="s">
        <v>4</v>
      </c>
      <c r="E30" s="20">
        <v>17</v>
      </c>
      <c r="F30" s="20">
        <v>383</v>
      </c>
      <c r="G30" s="20">
        <v>22.9</v>
      </c>
      <c r="H30" s="20">
        <v>98</v>
      </c>
      <c r="I30" s="20"/>
      <c r="J30" s="20">
        <f t="shared" si="1"/>
        <v>262.1</v>
      </c>
      <c r="K30" s="3" t="s">
        <v>32</v>
      </c>
      <c r="L30" s="3" t="s">
        <v>55</v>
      </c>
      <c r="M30" s="20" t="s">
        <v>75</v>
      </c>
    </row>
    <row r="31" spans="1:13" ht="15">
      <c r="A31" s="2">
        <v>24</v>
      </c>
      <c r="B31" s="208"/>
      <c r="C31" s="2" t="s">
        <v>47</v>
      </c>
      <c r="D31" s="20" t="s">
        <v>25</v>
      </c>
      <c r="E31" s="20">
        <v>27</v>
      </c>
      <c r="F31" s="20">
        <v>937.3</v>
      </c>
      <c r="G31" s="20">
        <v>130.7</v>
      </c>
      <c r="H31" s="20">
        <v>359.3</v>
      </c>
      <c r="I31" s="20">
        <v>98</v>
      </c>
      <c r="J31" s="20">
        <f t="shared" si="1"/>
        <v>349.2999999999999</v>
      </c>
      <c r="K31" s="3" t="s">
        <v>12</v>
      </c>
      <c r="L31" s="3" t="s">
        <v>55</v>
      </c>
      <c r="M31" s="20" t="s">
        <v>76</v>
      </c>
    </row>
    <row r="32" spans="1:13" ht="15">
      <c r="A32" s="2">
        <v>25</v>
      </c>
      <c r="B32" s="208"/>
      <c r="C32" s="2" t="s">
        <v>47</v>
      </c>
      <c r="D32" s="20" t="s">
        <v>4</v>
      </c>
      <c r="E32" s="20">
        <v>29</v>
      </c>
      <c r="F32" s="20">
        <v>416.5</v>
      </c>
      <c r="G32" s="20">
        <v>12.9</v>
      </c>
      <c r="H32" s="20">
        <v>12.1</v>
      </c>
      <c r="I32" s="20"/>
      <c r="J32" s="20">
        <f t="shared" si="1"/>
        <v>391.5</v>
      </c>
      <c r="K32" s="3" t="s">
        <v>38</v>
      </c>
      <c r="L32" s="3" t="s">
        <v>55</v>
      </c>
      <c r="M32" s="20" t="s">
        <v>76</v>
      </c>
    </row>
    <row r="33" spans="1:13" ht="15">
      <c r="A33" s="2">
        <v>26</v>
      </c>
      <c r="B33" s="208"/>
      <c r="C33" s="2" t="s">
        <v>47</v>
      </c>
      <c r="D33" s="20" t="s">
        <v>4</v>
      </c>
      <c r="E33" s="20">
        <v>30</v>
      </c>
      <c r="F33" s="20">
        <v>386.4</v>
      </c>
      <c r="G33" s="20">
        <v>22.8</v>
      </c>
      <c r="H33" s="20"/>
      <c r="I33" s="20">
        <v>6.7</v>
      </c>
      <c r="J33" s="20">
        <f t="shared" si="1"/>
        <v>356.9</v>
      </c>
      <c r="K33" s="3" t="s">
        <v>39</v>
      </c>
      <c r="L33" s="3" t="s">
        <v>55</v>
      </c>
      <c r="M33" s="20" t="s">
        <v>76</v>
      </c>
    </row>
    <row r="34" spans="1:13" ht="15">
      <c r="A34" s="2">
        <v>27</v>
      </c>
      <c r="B34" s="208"/>
      <c r="C34" s="2" t="s">
        <v>47</v>
      </c>
      <c r="D34" s="20" t="s">
        <v>25</v>
      </c>
      <c r="E34" s="20">
        <v>31</v>
      </c>
      <c r="F34" s="20">
        <v>2359.2</v>
      </c>
      <c r="G34" s="20">
        <v>0</v>
      </c>
      <c r="H34" s="20"/>
      <c r="I34" s="20">
        <v>35.2</v>
      </c>
      <c r="J34" s="20">
        <f t="shared" si="1"/>
        <v>2324</v>
      </c>
      <c r="K34" s="3" t="s">
        <v>37</v>
      </c>
      <c r="L34" s="3" t="s">
        <v>55</v>
      </c>
      <c r="M34" s="20"/>
    </row>
    <row r="35" spans="1:13" ht="15">
      <c r="A35" s="2">
        <v>28</v>
      </c>
      <c r="B35" s="208"/>
      <c r="C35" s="2" t="s">
        <v>47</v>
      </c>
      <c r="D35" s="20" t="s">
        <v>6</v>
      </c>
      <c r="E35" s="20">
        <v>32</v>
      </c>
      <c r="F35" s="20">
        <v>51.7</v>
      </c>
      <c r="G35" s="20">
        <v>0</v>
      </c>
      <c r="H35" s="20"/>
      <c r="I35" s="20">
        <v>47</v>
      </c>
      <c r="J35" s="20">
        <f t="shared" si="1"/>
        <v>4.700000000000003</v>
      </c>
      <c r="K35" s="3" t="s">
        <v>5</v>
      </c>
      <c r="L35" s="3" t="s">
        <v>55</v>
      </c>
      <c r="M35" s="20"/>
    </row>
    <row r="36" spans="1:13" ht="15">
      <c r="A36" s="2">
        <v>29</v>
      </c>
      <c r="B36" s="208"/>
      <c r="C36" s="2" t="s">
        <v>47</v>
      </c>
      <c r="D36" s="20" t="s">
        <v>4</v>
      </c>
      <c r="E36" s="20">
        <v>33</v>
      </c>
      <c r="F36" s="20">
        <v>239.3</v>
      </c>
      <c r="G36" s="20">
        <v>0</v>
      </c>
      <c r="H36" s="20"/>
      <c r="I36" s="20">
        <v>150.7</v>
      </c>
      <c r="J36" s="20">
        <f t="shared" si="1"/>
        <v>88.60000000000002</v>
      </c>
      <c r="K36" s="3" t="s">
        <v>40</v>
      </c>
      <c r="L36" s="3" t="s">
        <v>55</v>
      </c>
      <c r="M36" s="20"/>
    </row>
    <row r="37" spans="1:13" ht="15">
      <c r="A37" s="2">
        <v>30</v>
      </c>
      <c r="B37" s="208"/>
      <c r="C37" s="2" t="s">
        <v>47</v>
      </c>
      <c r="D37" s="20" t="s">
        <v>4</v>
      </c>
      <c r="E37" s="20">
        <v>34</v>
      </c>
      <c r="F37" s="20">
        <v>192.9</v>
      </c>
      <c r="G37" s="20">
        <v>0</v>
      </c>
      <c r="H37" s="20"/>
      <c r="I37" s="20">
        <v>189.4</v>
      </c>
      <c r="J37" s="20">
        <f t="shared" si="1"/>
        <v>3.5</v>
      </c>
      <c r="K37" s="3" t="s">
        <v>41</v>
      </c>
      <c r="L37" s="3" t="s">
        <v>55</v>
      </c>
      <c r="M37" s="20"/>
    </row>
    <row r="38" spans="1:13" ht="15">
      <c r="A38" s="2">
        <v>31</v>
      </c>
      <c r="B38" s="208"/>
      <c r="C38" s="2" t="s">
        <v>47</v>
      </c>
      <c r="D38" s="20" t="s">
        <v>4</v>
      </c>
      <c r="E38" s="20">
        <v>35</v>
      </c>
      <c r="F38" s="20">
        <v>171.2</v>
      </c>
      <c r="G38" s="20">
        <v>0</v>
      </c>
      <c r="H38" s="20"/>
      <c r="I38" s="20">
        <v>170.5</v>
      </c>
      <c r="J38" s="20">
        <f t="shared" si="1"/>
        <v>0.6999999999999886</v>
      </c>
      <c r="K38" s="3" t="s">
        <v>42</v>
      </c>
      <c r="L38" s="3" t="s">
        <v>55</v>
      </c>
      <c r="M38" s="20"/>
    </row>
    <row r="39" spans="1:13" ht="15">
      <c r="A39" s="2">
        <v>32</v>
      </c>
      <c r="B39" s="208"/>
      <c r="C39" s="2" t="s">
        <v>47</v>
      </c>
      <c r="D39" s="20" t="s">
        <v>4</v>
      </c>
      <c r="E39" s="20">
        <v>36</v>
      </c>
      <c r="F39" s="20">
        <v>208.6</v>
      </c>
      <c r="G39" s="20">
        <v>0</v>
      </c>
      <c r="H39" s="20"/>
      <c r="I39" s="20">
        <v>184.7</v>
      </c>
      <c r="J39" s="20">
        <f t="shared" si="1"/>
        <v>23.900000000000006</v>
      </c>
      <c r="K39" s="3" t="s">
        <v>43</v>
      </c>
      <c r="L39" s="3" t="s">
        <v>55</v>
      </c>
      <c r="M39" s="20"/>
    </row>
    <row r="40" spans="1:13" ht="15">
      <c r="A40" s="2">
        <v>33</v>
      </c>
      <c r="B40" s="208"/>
      <c r="C40" s="2" t="s">
        <v>47</v>
      </c>
      <c r="D40" s="20" t="s">
        <v>4</v>
      </c>
      <c r="E40" s="20">
        <v>37</v>
      </c>
      <c r="F40" s="20">
        <v>506.2</v>
      </c>
      <c r="G40" s="20">
        <v>0</v>
      </c>
      <c r="H40" s="20"/>
      <c r="I40" s="20">
        <v>438.2</v>
      </c>
      <c r="J40" s="20">
        <f t="shared" si="1"/>
        <v>68</v>
      </c>
      <c r="K40" s="3" t="s">
        <v>35</v>
      </c>
      <c r="L40" s="3" t="s">
        <v>55</v>
      </c>
      <c r="M40" s="20"/>
    </row>
    <row r="41" spans="1:13" ht="15">
      <c r="A41" s="2">
        <v>34</v>
      </c>
      <c r="B41" s="208"/>
      <c r="C41" s="2" t="s">
        <v>47</v>
      </c>
      <c r="D41" s="20" t="s">
        <v>6</v>
      </c>
      <c r="E41" s="20">
        <v>38</v>
      </c>
      <c r="F41" s="20">
        <v>12.6</v>
      </c>
      <c r="G41" s="20">
        <v>0</v>
      </c>
      <c r="H41" s="20"/>
      <c r="I41" s="20">
        <v>12.6</v>
      </c>
      <c r="J41" s="20">
        <f t="shared" si="1"/>
        <v>0</v>
      </c>
      <c r="K41" s="3" t="s">
        <v>5</v>
      </c>
      <c r="L41" s="3" t="s">
        <v>55</v>
      </c>
      <c r="M41" s="20"/>
    </row>
    <row r="42" spans="1:13" ht="15">
      <c r="A42" s="2">
        <v>35</v>
      </c>
      <c r="B42" s="208"/>
      <c r="C42" s="2" t="s">
        <v>47</v>
      </c>
      <c r="D42" s="20" t="s">
        <v>4</v>
      </c>
      <c r="E42" s="20">
        <v>39</v>
      </c>
      <c r="F42" s="20">
        <v>306.4</v>
      </c>
      <c r="G42" s="20">
        <v>0</v>
      </c>
      <c r="H42" s="20"/>
      <c r="I42" s="20">
        <v>306.4</v>
      </c>
      <c r="J42" s="20">
        <f t="shared" si="1"/>
        <v>0</v>
      </c>
      <c r="K42" s="3" t="s">
        <v>44</v>
      </c>
      <c r="L42" s="3" t="s">
        <v>55</v>
      </c>
      <c r="M42" s="20"/>
    </row>
    <row r="43" spans="1:13" ht="15">
      <c r="A43" s="2">
        <v>36</v>
      </c>
      <c r="B43" s="208"/>
      <c r="C43" s="2" t="s">
        <v>47</v>
      </c>
      <c r="D43" s="20" t="s">
        <v>6</v>
      </c>
      <c r="E43" s="20">
        <v>40</v>
      </c>
      <c r="F43" s="20">
        <v>21.6</v>
      </c>
      <c r="G43" s="20">
        <v>0</v>
      </c>
      <c r="H43" s="20"/>
      <c r="I43" s="20">
        <v>21.6</v>
      </c>
      <c r="J43" s="20">
        <f t="shared" si="1"/>
        <v>0</v>
      </c>
      <c r="K43" s="3" t="s">
        <v>5</v>
      </c>
      <c r="L43" s="3" t="s">
        <v>55</v>
      </c>
      <c r="M43" s="20"/>
    </row>
    <row r="44" spans="1:13" ht="15">
      <c r="A44" s="2">
        <v>37</v>
      </c>
      <c r="B44" s="208"/>
      <c r="C44" s="2" t="s">
        <v>47</v>
      </c>
      <c r="D44" s="20" t="s">
        <v>4</v>
      </c>
      <c r="E44" s="20">
        <v>41</v>
      </c>
      <c r="F44" s="20">
        <v>76.8</v>
      </c>
      <c r="G44" s="20">
        <v>0</v>
      </c>
      <c r="H44" s="20"/>
      <c r="I44" s="20">
        <v>76.8</v>
      </c>
      <c r="J44" s="20">
        <f t="shared" si="1"/>
        <v>0</v>
      </c>
      <c r="K44" s="3" t="s">
        <v>41</v>
      </c>
      <c r="L44" s="3" t="s">
        <v>55</v>
      </c>
      <c r="M44" s="20"/>
    </row>
    <row r="45" spans="1:13" ht="15">
      <c r="A45" s="2">
        <v>38</v>
      </c>
      <c r="B45" s="208"/>
      <c r="C45" s="2" t="s">
        <v>47</v>
      </c>
      <c r="D45" s="20" t="s">
        <v>4</v>
      </c>
      <c r="E45" s="20">
        <v>42</v>
      </c>
      <c r="F45" s="20">
        <v>614.8</v>
      </c>
      <c r="G45" s="20">
        <v>0</v>
      </c>
      <c r="H45" s="20"/>
      <c r="I45" s="20">
        <v>548.5</v>
      </c>
      <c r="J45" s="20">
        <f t="shared" si="1"/>
        <v>66.29999999999995</v>
      </c>
      <c r="K45" s="3" t="s">
        <v>40</v>
      </c>
      <c r="L45" s="3" t="s">
        <v>55</v>
      </c>
      <c r="M45" s="20"/>
    </row>
    <row r="46" spans="1:13" ht="15">
      <c r="A46" s="2">
        <v>39</v>
      </c>
      <c r="B46" s="208"/>
      <c r="C46" s="2" t="s">
        <v>47</v>
      </c>
      <c r="D46" s="20" t="s">
        <v>4</v>
      </c>
      <c r="E46" s="20">
        <v>43</v>
      </c>
      <c r="F46" s="20">
        <v>543.7</v>
      </c>
      <c r="G46" s="20">
        <v>0</v>
      </c>
      <c r="H46" s="20"/>
      <c r="I46" s="20">
        <v>543.7</v>
      </c>
      <c r="J46" s="20">
        <f t="shared" si="1"/>
        <v>0</v>
      </c>
      <c r="K46" s="3" t="s">
        <v>13</v>
      </c>
      <c r="L46" s="3" t="s">
        <v>55</v>
      </c>
      <c r="M46" s="20"/>
    </row>
    <row r="47" spans="1:13" ht="15">
      <c r="A47" s="2">
        <v>40</v>
      </c>
      <c r="B47" s="208"/>
      <c r="C47" s="2" t="s">
        <v>47</v>
      </c>
      <c r="D47" s="20" t="s">
        <v>25</v>
      </c>
      <c r="E47" s="20">
        <v>44</v>
      </c>
      <c r="F47" s="20">
        <v>2137</v>
      </c>
      <c r="G47" s="20">
        <v>0</v>
      </c>
      <c r="H47" s="20"/>
      <c r="I47" s="20">
        <v>1993.4</v>
      </c>
      <c r="J47" s="20">
        <f t="shared" si="1"/>
        <v>143.5999999999999</v>
      </c>
      <c r="K47" s="3" t="s">
        <v>45</v>
      </c>
      <c r="L47" s="3" t="s">
        <v>55</v>
      </c>
      <c r="M47" s="20"/>
    </row>
    <row r="48" spans="1:13" ht="15">
      <c r="A48" s="2">
        <v>41</v>
      </c>
      <c r="B48" s="208"/>
      <c r="C48" s="2" t="s">
        <v>47</v>
      </c>
      <c r="D48" s="20" t="s">
        <v>29</v>
      </c>
      <c r="E48" s="20">
        <v>46</v>
      </c>
      <c r="F48" s="20">
        <v>5355.9</v>
      </c>
      <c r="G48" s="20">
        <v>0</v>
      </c>
      <c r="H48" s="20"/>
      <c r="I48" s="20">
        <v>1138.6</v>
      </c>
      <c r="J48" s="20">
        <f t="shared" si="1"/>
        <v>4217.299999999999</v>
      </c>
      <c r="K48" s="3" t="s">
        <v>46</v>
      </c>
      <c r="L48" s="3" t="s">
        <v>55</v>
      </c>
      <c r="M48" s="20"/>
    </row>
    <row r="49" spans="1:13" ht="15">
      <c r="A49" s="2">
        <v>42</v>
      </c>
      <c r="B49" s="208" t="s">
        <v>77</v>
      </c>
      <c r="C49" s="2" t="s">
        <v>54</v>
      </c>
      <c r="D49" s="20" t="s">
        <v>29</v>
      </c>
      <c r="E49" s="20">
        <v>3</v>
      </c>
      <c r="F49" s="20">
        <v>5080.7</v>
      </c>
      <c r="G49" s="20">
        <v>27.8</v>
      </c>
      <c r="H49" s="20"/>
      <c r="I49" s="20">
        <v>139.5</v>
      </c>
      <c r="J49" s="20">
        <f t="shared" si="1"/>
        <v>4913.4</v>
      </c>
      <c r="K49" s="3" t="s">
        <v>48</v>
      </c>
      <c r="L49" s="3" t="s">
        <v>55</v>
      </c>
      <c r="M49" s="20" t="s">
        <v>76</v>
      </c>
    </row>
    <row r="50" spans="1:13" ht="15">
      <c r="A50" s="2">
        <v>43</v>
      </c>
      <c r="B50" s="208"/>
      <c r="C50" s="2" t="s">
        <v>54</v>
      </c>
      <c r="D50" s="20" t="s">
        <v>4</v>
      </c>
      <c r="E50" s="20">
        <v>4</v>
      </c>
      <c r="F50" s="20">
        <v>248.3</v>
      </c>
      <c r="G50" s="20">
        <v>0</v>
      </c>
      <c r="H50" s="20"/>
      <c r="I50" s="20">
        <v>248.3</v>
      </c>
      <c r="J50" s="20">
        <f t="shared" si="1"/>
        <v>0</v>
      </c>
      <c r="K50" s="3" t="s">
        <v>49</v>
      </c>
      <c r="L50" s="3" t="s">
        <v>55</v>
      </c>
      <c r="M50" s="20"/>
    </row>
    <row r="51" spans="1:13" ht="15">
      <c r="A51" s="2">
        <v>44</v>
      </c>
      <c r="B51" s="208"/>
      <c r="C51" s="2" t="s">
        <v>54</v>
      </c>
      <c r="D51" s="20" t="s">
        <v>4</v>
      </c>
      <c r="E51" s="20">
        <v>5</v>
      </c>
      <c r="F51" s="20">
        <v>192.4</v>
      </c>
      <c r="G51" s="20">
        <v>0</v>
      </c>
      <c r="H51" s="20"/>
      <c r="I51" s="20">
        <v>185.4</v>
      </c>
      <c r="J51" s="20">
        <f t="shared" si="1"/>
        <v>7</v>
      </c>
      <c r="K51" s="3" t="s">
        <v>50</v>
      </c>
      <c r="L51" s="3" t="s">
        <v>55</v>
      </c>
      <c r="M51" s="20"/>
    </row>
    <row r="52" spans="1:13" ht="15">
      <c r="A52" s="2">
        <v>45</v>
      </c>
      <c r="B52" s="208"/>
      <c r="C52" s="2" t="s">
        <v>54</v>
      </c>
      <c r="D52" s="20" t="s">
        <v>4</v>
      </c>
      <c r="E52" s="20">
        <v>6</v>
      </c>
      <c r="F52" s="20">
        <v>547.8</v>
      </c>
      <c r="G52" s="20">
        <v>0</v>
      </c>
      <c r="H52" s="20"/>
      <c r="I52" s="20">
        <v>3.9</v>
      </c>
      <c r="J52" s="20">
        <f t="shared" si="1"/>
        <v>543.9</v>
      </c>
      <c r="K52" s="3" t="s">
        <v>40</v>
      </c>
      <c r="L52" s="3" t="s">
        <v>55</v>
      </c>
      <c r="M52" s="20"/>
    </row>
    <row r="53" spans="1:13" ht="15">
      <c r="A53" s="2">
        <v>46</v>
      </c>
      <c r="B53" s="208"/>
      <c r="C53" s="2" t="s">
        <v>54</v>
      </c>
      <c r="D53" s="20" t="s">
        <v>4</v>
      </c>
      <c r="E53" s="20">
        <v>7</v>
      </c>
      <c r="F53" s="20">
        <v>480.1</v>
      </c>
      <c r="G53" s="20">
        <v>0</v>
      </c>
      <c r="H53" s="20"/>
      <c r="I53" s="20">
        <v>95.3</v>
      </c>
      <c r="J53" s="20">
        <f t="shared" si="1"/>
        <v>384.8</v>
      </c>
      <c r="K53" s="3" t="s">
        <v>51</v>
      </c>
      <c r="L53" s="3" t="s">
        <v>55</v>
      </c>
      <c r="M53" s="20"/>
    </row>
    <row r="54" spans="1:13" ht="15">
      <c r="A54" s="2">
        <v>47</v>
      </c>
      <c r="B54" s="208"/>
      <c r="C54" s="2" t="s">
        <v>54</v>
      </c>
      <c r="D54" s="20" t="s">
        <v>4</v>
      </c>
      <c r="E54" s="20">
        <v>8</v>
      </c>
      <c r="F54" s="20">
        <v>378.6</v>
      </c>
      <c r="G54" s="20">
        <v>0</v>
      </c>
      <c r="H54" s="20"/>
      <c r="I54" s="20">
        <v>352.8</v>
      </c>
      <c r="J54" s="20">
        <f t="shared" si="1"/>
        <v>25.80000000000001</v>
      </c>
      <c r="K54" s="3" t="s">
        <v>28</v>
      </c>
      <c r="L54" s="3" t="s">
        <v>55</v>
      </c>
      <c r="M54" s="20"/>
    </row>
    <row r="55" spans="1:13" ht="15">
      <c r="A55" s="2">
        <v>48</v>
      </c>
      <c r="B55" s="208"/>
      <c r="C55" s="2" t="s">
        <v>54</v>
      </c>
      <c r="D55" s="20" t="s">
        <v>4</v>
      </c>
      <c r="E55" s="20">
        <v>9</v>
      </c>
      <c r="F55" s="20">
        <v>287.7</v>
      </c>
      <c r="G55" s="20">
        <v>0</v>
      </c>
      <c r="H55" s="20"/>
      <c r="I55" s="20">
        <v>287.7</v>
      </c>
      <c r="J55" s="20">
        <f t="shared" si="1"/>
        <v>0</v>
      </c>
      <c r="K55" s="3" t="s">
        <v>52</v>
      </c>
      <c r="L55" s="3" t="s">
        <v>55</v>
      </c>
      <c r="M55" s="20"/>
    </row>
    <row r="56" spans="1:13" ht="15">
      <c r="A56" s="2">
        <v>49</v>
      </c>
      <c r="B56" s="208"/>
      <c r="C56" s="2" t="s">
        <v>54</v>
      </c>
      <c r="D56" s="20" t="s">
        <v>6</v>
      </c>
      <c r="E56" s="20">
        <v>10</v>
      </c>
      <c r="F56" s="20">
        <v>5.5</v>
      </c>
      <c r="G56" s="20">
        <v>0</v>
      </c>
      <c r="H56" s="20"/>
      <c r="I56" s="20">
        <v>5.5</v>
      </c>
      <c r="J56" s="20">
        <f t="shared" si="1"/>
        <v>0</v>
      </c>
      <c r="K56" s="3" t="s">
        <v>5</v>
      </c>
      <c r="L56" s="3" t="s">
        <v>55</v>
      </c>
      <c r="M56" s="20"/>
    </row>
    <row r="57" spans="1:13" ht="15">
      <c r="A57" s="2">
        <v>50</v>
      </c>
      <c r="B57" s="208"/>
      <c r="C57" s="2" t="s">
        <v>54</v>
      </c>
      <c r="D57" s="20" t="s">
        <v>6</v>
      </c>
      <c r="E57" s="20">
        <v>11</v>
      </c>
      <c r="F57" s="20">
        <v>12.9</v>
      </c>
      <c r="G57" s="20">
        <v>0</v>
      </c>
      <c r="H57" s="20"/>
      <c r="I57" s="20">
        <v>12.9</v>
      </c>
      <c r="J57" s="20">
        <f t="shared" si="1"/>
        <v>0</v>
      </c>
      <c r="K57" s="3" t="s">
        <v>5</v>
      </c>
      <c r="L57" s="3" t="s">
        <v>55</v>
      </c>
      <c r="M57" s="20"/>
    </row>
    <row r="58" spans="1:13" ht="15">
      <c r="A58" s="2">
        <v>51</v>
      </c>
      <c r="B58" s="208"/>
      <c r="C58" s="2" t="s">
        <v>54</v>
      </c>
      <c r="D58" s="20" t="s">
        <v>25</v>
      </c>
      <c r="E58" s="20">
        <v>12</v>
      </c>
      <c r="F58" s="20">
        <v>1292.6</v>
      </c>
      <c r="G58" s="20">
        <v>0</v>
      </c>
      <c r="H58" s="20"/>
      <c r="I58" s="20">
        <v>4.6</v>
      </c>
      <c r="J58" s="20">
        <f t="shared" si="1"/>
        <v>1288</v>
      </c>
      <c r="K58" s="3" t="s">
        <v>53</v>
      </c>
      <c r="L58" s="3" t="s">
        <v>55</v>
      </c>
      <c r="M58" s="20"/>
    </row>
    <row r="59" spans="1:13" ht="15">
      <c r="A59" s="2">
        <v>52</v>
      </c>
      <c r="B59" s="208"/>
      <c r="C59" s="2" t="s">
        <v>54</v>
      </c>
      <c r="D59" s="20" t="s">
        <v>4</v>
      </c>
      <c r="E59" s="20">
        <v>13</v>
      </c>
      <c r="F59" s="20">
        <v>430.4</v>
      </c>
      <c r="G59" s="20">
        <v>0</v>
      </c>
      <c r="H59" s="20"/>
      <c r="I59" s="20">
        <v>168.6</v>
      </c>
      <c r="J59" s="20">
        <f t="shared" si="1"/>
        <v>261.79999999999995</v>
      </c>
      <c r="K59" s="3" t="s">
        <v>36</v>
      </c>
      <c r="L59" s="3" t="s">
        <v>55</v>
      </c>
      <c r="M59" s="20"/>
    </row>
    <row r="60" spans="1:13" ht="15">
      <c r="A60" s="2">
        <v>53</v>
      </c>
      <c r="B60" s="208"/>
      <c r="C60" s="2" t="s">
        <v>54</v>
      </c>
      <c r="D60" s="20" t="s">
        <v>29</v>
      </c>
      <c r="E60" s="20">
        <v>14</v>
      </c>
      <c r="F60" s="20">
        <v>5285.3</v>
      </c>
      <c r="G60" s="20">
        <v>0</v>
      </c>
      <c r="H60" s="20"/>
      <c r="I60" s="20">
        <v>1297.7</v>
      </c>
      <c r="J60" s="20">
        <f t="shared" si="1"/>
        <v>3987.6000000000004</v>
      </c>
      <c r="K60" s="3" t="s">
        <v>36</v>
      </c>
      <c r="L60" s="3" t="s">
        <v>55</v>
      </c>
      <c r="M60" s="20"/>
    </row>
    <row r="61" spans="1:13" ht="15">
      <c r="A61" s="212" t="s">
        <v>57</v>
      </c>
      <c r="B61" s="212"/>
      <c r="C61" s="212"/>
      <c r="D61" s="5"/>
      <c r="E61" s="5"/>
      <c r="F61" s="6">
        <f>SUM(F8:F60)</f>
        <v>454398.4</v>
      </c>
      <c r="G61" s="6">
        <f>SUM(G8:G60)</f>
        <v>1842.7000000000003</v>
      </c>
      <c r="H61" s="6">
        <f>SUM(H8:H60)</f>
        <v>27764.499999999996</v>
      </c>
      <c r="I61" s="6">
        <f>SUM(I8:I60)</f>
        <v>8764.2</v>
      </c>
      <c r="J61" s="6">
        <f>SUM(J8:J60)</f>
        <v>416027</v>
      </c>
      <c r="K61" s="5"/>
      <c r="L61" s="5"/>
      <c r="M61" s="5"/>
    </row>
    <row r="62" spans="1:13" ht="15">
      <c r="A62" s="8"/>
      <c r="B62" s="9"/>
      <c r="C62" s="8"/>
      <c r="D62" s="10"/>
      <c r="E62" s="10"/>
      <c r="F62" s="11"/>
      <c r="G62" s="11"/>
      <c r="H62" s="11"/>
      <c r="I62" s="8"/>
      <c r="J62" s="10"/>
      <c r="K62" s="12"/>
      <c r="L62" s="10"/>
      <c r="M62" s="9"/>
    </row>
    <row r="63" spans="1:13" ht="15">
      <c r="A63" s="209" t="s">
        <v>79</v>
      </c>
      <c r="B63" s="209"/>
      <c r="C63" s="209"/>
      <c r="D63" s="209" t="s">
        <v>186</v>
      </c>
      <c r="E63" s="209"/>
      <c r="F63" s="209"/>
      <c r="G63" s="209"/>
      <c r="H63" s="8"/>
      <c r="I63" s="8"/>
      <c r="J63" s="8"/>
      <c r="K63" s="209" t="s">
        <v>81</v>
      </c>
      <c r="L63" s="209"/>
      <c r="M63" s="209"/>
    </row>
    <row r="64" spans="1:13" ht="38.25" customHeight="1">
      <c r="A64" s="210" t="s">
        <v>102</v>
      </c>
      <c r="B64" s="210"/>
      <c r="C64" s="210"/>
      <c r="D64" s="210" t="s">
        <v>82</v>
      </c>
      <c r="E64" s="210"/>
      <c r="F64" s="210"/>
      <c r="G64" s="210"/>
      <c r="H64" s="210" t="s">
        <v>83</v>
      </c>
      <c r="I64" s="210"/>
      <c r="J64" s="210"/>
      <c r="K64" s="210" t="s">
        <v>84</v>
      </c>
      <c r="L64" s="210"/>
      <c r="M64" s="210"/>
    </row>
  </sheetData>
  <sheetProtection/>
  <mergeCells count="21">
    <mergeCell ref="B16:B18"/>
    <mergeCell ref="B14:B15"/>
    <mergeCell ref="H64:J64"/>
    <mergeCell ref="A1:M1"/>
    <mergeCell ref="A2:M2"/>
    <mergeCell ref="A3:M3"/>
    <mergeCell ref="A4:M4"/>
    <mergeCell ref="A5:M5"/>
    <mergeCell ref="D63:G63"/>
    <mergeCell ref="B24:B48"/>
    <mergeCell ref="B12:B13"/>
    <mergeCell ref="B49:B60"/>
    <mergeCell ref="K63:M63"/>
    <mergeCell ref="D64:G64"/>
    <mergeCell ref="B9:B11"/>
    <mergeCell ref="A61:C61"/>
    <mergeCell ref="A63:C63"/>
    <mergeCell ref="M19:M20"/>
    <mergeCell ref="B19:B23"/>
    <mergeCell ref="A64:C64"/>
    <mergeCell ref="K64:M64"/>
  </mergeCells>
  <printOptions/>
  <pageMargins left="0.33" right="0.28" top="0.66" bottom="1.12" header="0.7" footer="0.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2"/>
  <sheetViews>
    <sheetView tabSelected="1" view="pageBreakPreview" zoomScale="55" zoomScaleNormal="55" zoomScaleSheetLayoutView="55" zoomScalePageLayoutView="0" workbookViewId="0" topLeftCell="A1">
      <pane xSplit="10" ySplit="7" topLeftCell="K8" activePane="bottomRight" state="frozen"/>
      <selection pane="topLeft" activeCell="A1" sqref="A1"/>
      <selection pane="topRight" activeCell="K1" sqref="K1"/>
      <selection pane="bottomLeft" activeCell="A8" sqref="A8"/>
      <selection pane="bottomRight" activeCell="U10" sqref="U10"/>
    </sheetView>
  </sheetViews>
  <sheetFormatPr defaultColWidth="9.140625" defaultRowHeight="15"/>
  <cols>
    <col min="1" max="1" width="5.421875" style="161" customWidth="1"/>
    <col min="2" max="2" width="5.7109375" style="48" customWidth="1"/>
    <col min="3" max="3" width="21.00390625" style="173" customWidth="1"/>
    <col min="4" max="4" width="19.7109375" style="173" customWidth="1"/>
    <col min="5" max="5" width="6.28125" style="83" customWidth="1"/>
    <col min="6" max="6" width="6.140625" style="83" customWidth="1"/>
    <col min="7" max="7" width="6.8515625" style="48" customWidth="1"/>
    <col min="8" max="8" width="9.8515625" style="49" customWidth="1"/>
    <col min="9" max="9" width="8.8515625" style="151" customWidth="1"/>
    <col min="10" max="10" width="8.421875" style="48" customWidth="1"/>
    <col min="11" max="11" width="12.00390625" style="81" customWidth="1"/>
    <col min="12" max="12" width="14.140625" style="48" customWidth="1"/>
    <col min="13" max="13" width="8.8515625" style="82" customWidth="1"/>
    <col min="14" max="14" width="13.57421875" style="48" customWidth="1"/>
    <col min="15" max="15" width="9.140625" style="81" customWidth="1"/>
    <col min="16" max="16" width="14.00390625" style="48" customWidth="1"/>
    <col min="17" max="17" width="13.7109375" style="48" hidden="1" customWidth="1"/>
    <col min="18" max="18" width="14.8515625" style="48" hidden="1" customWidth="1"/>
    <col min="19" max="19" width="10.28125" style="83" customWidth="1"/>
    <col min="20" max="20" width="9.57421875" style="81" customWidth="1"/>
    <col min="21" max="21" width="13.140625" style="47" customWidth="1"/>
    <col min="22" max="22" width="30.57421875" style="79" customWidth="1"/>
    <col min="23" max="23" width="6.57421875" style="47" customWidth="1"/>
    <col min="24" max="24" width="6.421875" style="83" customWidth="1"/>
    <col min="25" max="25" width="11.8515625" style="50" customWidth="1"/>
    <col min="26" max="26" width="8.7109375" style="48" customWidth="1"/>
    <col min="27" max="27" width="13.8515625" style="47" customWidth="1"/>
    <col min="28" max="28" width="15.57421875" style="79" customWidth="1"/>
    <col min="29" max="29" width="10.8515625" style="47" customWidth="1"/>
    <col min="30" max="30" width="12.7109375" style="47" customWidth="1"/>
    <col min="31" max="31" width="16.57421875" style="47" customWidth="1"/>
    <col min="32" max="32" width="19.7109375" style="56" customWidth="1"/>
    <col min="33" max="33" width="16.57421875" style="127" customWidth="1"/>
    <col min="34" max="34" width="18.57421875" style="47" customWidth="1"/>
    <col min="35" max="35" width="9.140625" style="47" customWidth="1"/>
    <col min="36" max="36" width="21.7109375" style="79" customWidth="1"/>
    <col min="37" max="16384" width="9.140625" style="47" customWidth="1"/>
  </cols>
  <sheetData>
    <row r="1" spans="1:36" s="51" customFormat="1" ht="15.75">
      <c r="A1" s="159"/>
      <c r="B1" s="232" t="s">
        <v>233</v>
      </c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2"/>
      <c r="T1" s="232"/>
      <c r="U1" s="232"/>
      <c r="V1" s="232"/>
      <c r="W1" s="232"/>
      <c r="X1" s="232"/>
      <c r="Y1" s="232"/>
      <c r="Z1" s="232"/>
      <c r="AA1" s="232"/>
      <c r="AB1" s="232"/>
      <c r="AC1" s="232"/>
      <c r="AD1" s="232"/>
      <c r="AE1" s="111"/>
      <c r="AF1" s="55"/>
      <c r="AG1" s="126"/>
      <c r="AJ1" s="154"/>
    </row>
    <row r="2" spans="1:36" s="51" customFormat="1" ht="15.75">
      <c r="A2" s="159"/>
      <c r="B2" s="232" t="s">
        <v>255</v>
      </c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52"/>
      <c r="AF2" s="55"/>
      <c r="AG2" s="126"/>
      <c r="AJ2" s="154"/>
    </row>
    <row r="3" spans="1:36" s="51" customFormat="1" ht="15.75">
      <c r="A3" s="159"/>
      <c r="B3" s="232" t="s">
        <v>242</v>
      </c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111"/>
      <c r="AF3" s="55"/>
      <c r="AG3" s="126"/>
      <c r="AJ3" s="154"/>
    </row>
    <row r="4" spans="1:36" s="51" customFormat="1" ht="16.5" customHeight="1">
      <c r="A4" s="159"/>
      <c r="B4" s="227" t="s">
        <v>256</v>
      </c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113"/>
      <c r="AF4" s="55"/>
      <c r="AG4" s="126"/>
      <c r="AJ4" s="154"/>
    </row>
    <row r="5" spans="1:36" s="51" customFormat="1" ht="17.25" customHeight="1">
      <c r="A5" s="159"/>
      <c r="B5" s="226" t="s">
        <v>60</v>
      </c>
      <c r="C5" s="226" t="s">
        <v>92</v>
      </c>
      <c r="D5" s="226" t="s">
        <v>241</v>
      </c>
      <c r="E5" s="223" t="s">
        <v>230</v>
      </c>
      <c r="F5" s="226" t="s">
        <v>231</v>
      </c>
      <c r="G5" s="223" t="s">
        <v>224</v>
      </c>
      <c r="H5" s="230" t="s">
        <v>225</v>
      </c>
      <c r="I5" s="231" t="s">
        <v>237</v>
      </c>
      <c r="J5" s="223" t="s">
        <v>238</v>
      </c>
      <c r="K5" s="220" t="s">
        <v>218</v>
      </c>
      <c r="L5" s="220"/>
      <c r="M5" s="220"/>
      <c r="N5" s="220"/>
      <c r="O5" s="220"/>
      <c r="P5" s="220"/>
      <c r="Q5" s="220"/>
      <c r="R5" s="220"/>
      <c r="S5" s="219" t="s">
        <v>223</v>
      </c>
      <c r="T5" s="219"/>
      <c r="U5" s="219"/>
      <c r="V5" s="220" t="s">
        <v>222</v>
      </c>
      <c r="W5" s="220"/>
      <c r="X5" s="220"/>
      <c r="Y5" s="220"/>
      <c r="Z5" s="220"/>
      <c r="AA5" s="220"/>
      <c r="AB5" s="222" t="s">
        <v>246</v>
      </c>
      <c r="AC5" s="222" t="s">
        <v>245</v>
      </c>
      <c r="AD5" s="222"/>
      <c r="AE5" s="222" t="s">
        <v>247</v>
      </c>
      <c r="AF5" s="56"/>
      <c r="AG5" s="185"/>
      <c r="AJ5" s="154"/>
    </row>
    <row r="6" spans="1:36" s="53" customFormat="1" ht="41.25" customHeight="1">
      <c r="A6" s="160"/>
      <c r="B6" s="226"/>
      <c r="C6" s="226"/>
      <c r="D6" s="226"/>
      <c r="E6" s="223"/>
      <c r="F6" s="226"/>
      <c r="G6" s="223"/>
      <c r="H6" s="230"/>
      <c r="I6" s="231"/>
      <c r="J6" s="223"/>
      <c r="K6" s="219" t="s">
        <v>217</v>
      </c>
      <c r="L6" s="219"/>
      <c r="M6" s="219" t="s">
        <v>213</v>
      </c>
      <c r="N6" s="219"/>
      <c r="O6" s="219" t="s">
        <v>232</v>
      </c>
      <c r="P6" s="219"/>
      <c r="Q6" s="219" t="s">
        <v>235</v>
      </c>
      <c r="R6" s="219"/>
      <c r="S6" s="219"/>
      <c r="T6" s="219"/>
      <c r="U6" s="219"/>
      <c r="V6" s="220"/>
      <c r="W6" s="220"/>
      <c r="X6" s="220"/>
      <c r="Y6" s="220"/>
      <c r="Z6" s="220"/>
      <c r="AA6" s="220"/>
      <c r="AB6" s="222"/>
      <c r="AC6" s="222"/>
      <c r="AD6" s="222"/>
      <c r="AE6" s="222"/>
      <c r="AF6" s="221"/>
      <c r="AG6" s="221"/>
      <c r="AJ6" s="155"/>
    </row>
    <row r="7" spans="1:36" s="51" customFormat="1" ht="51">
      <c r="A7" s="159"/>
      <c r="B7" s="226"/>
      <c r="C7" s="226"/>
      <c r="D7" s="226"/>
      <c r="E7" s="223"/>
      <c r="F7" s="226"/>
      <c r="G7" s="223"/>
      <c r="H7" s="230"/>
      <c r="I7" s="231"/>
      <c r="J7" s="223"/>
      <c r="K7" s="162" t="s">
        <v>216</v>
      </c>
      <c r="L7" s="164" t="s">
        <v>215</v>
      </c>
      <c r="M7" s="163" t="s">
        <v>214</v>
      </c>
      <c r="N7" s="164" t="s">
        <v>215</v>
      </c>
      <c r="O7" s="163" t="s">
        <v>214</v>
      </c>
      <c r="P7" s="164" t="s">
        <v>215</v>
      </c>
      <c r="Q7" s="164" t="s">
        <v>215</v>
      </c>
      <c r="R7" s="164" t="s">
        <v>215</v>
      </c>
      <c r="S7" s="165" t="s">
        <v>229</v>
      </c>
      <c r="T7" s="166" t="s">
        <v>227</v>
      </c>
      <c r="U7" s="186" t="s">
        <v>215</v>
      </c>
      <c r="V7" s="164" t="s">
        <v>219</v>
      </c>
      <c r="W7" s="164" t="s">
        <v>228</v>
      </c>
      <c r="X7" s="167" t="s">
        <v>220</v>
      </c>
      <c r="Y7" s="163" t="s">
        <v>221</v>
      </c>
      <c r="Z7" s="166" t="s">
        <v>227</v>
      </c>
      <c r="AA7" s="164" t="s">
        <v>215</v>
      </c>
      <c r="AB7" s="222"/>
      <c r="AC7" s="110" t="s">
        <v>244</v>
      </c>
      <c r="AD7" s="110" t="s">
        <v>243</v>
      </c>
      <c r="AE7" s="222"/>
      <c r="AF7" s="152"/>
      <c r="AG7" s="187"/>
      <c r="AH7" s="52"/>
      <c r="AJ7" s="154"/>
    </row>
    <row r="8" spans="1:37" s="171" customFormat="1" ht="57.75" customHeight="1">
      <c r="A8" s="168"/>
      <c r="B8" s="91">
        <v>1</v>
      </c>
      <c r="C8" s="130" t="s">
        <v>249</v>
      </c>
      <c r="D8" s="131" t="s">
        <v>250</v>
      </c>
      <c r="E8" s="92"/>
      <c r="F8" s="91"/>
      <c r="G8" s="92"/>
      <c r="H8" s="93"/>
      <c r="I8" s="153">
        <f>I9</f>
        <v>29.7</v>
      </c>
      <c r="J8" s="94"/>
      <c r="K8" s="95"/>
      <c r="L8" s="58">
        <f>L9</f>
        <v>32670000</v>
      </c>
      <c r="M8" s="58"/>
      <c r="N8" s="58">
        <f aca="true" t="shared" si="0" ref="N8:N19">M8*I8</f>
        <v>0</v>
      </c>
      <c r="O8" s="58"/>
      <c r="P8" s="58">
        <f aca="true" t="shared" si="1" ref="P8:P19">O8*I8</f>
        <v>0</v>
      </c>
      <c r="Q8" s="58"/>
      <c r="R8" s="58"/>
      <c r="S8" s="175"/>
      <c r="T8" s="58"/>
      <c r="U8" s="59">
        <f>U9</f>
        <v>22264000</v>
      </c>
      <c r="V8" s="60"/>
      <c r="W8" s="65"/>
      <c r="X8" s="91"/>
      <c r="Y8" s="97"/>
      <c r="Z8" s="96"/>
      <c r="AA8" s="59">
        <f>AA9</f>
        <v>354000</v>
      </c>
      <c r="AB8" s="59">
        <f aca="true" t="shared" si="2" ref="AB8:AB18">AA8+U8+P8+N8+L8</f>
        <v>55288000</v>
      </c>
      <c r="AC8" s="59">
        <v>0</v>
      </c>
      <c r="AD8" s="59">
        <f aca="true" t="shared" si="3" ref="AD8:AD19">AC8*I8</f>
        <v>0</v>
      </c>
      <c r="AE8" s="59">
        <f aca="true" t="shared" si="4" ref="AE8:AE18">AD8+AB8</f>
        <v>55288000</v>
      </c>
      <c r="AF8" s="188"/>
      <c r="AG8" s="189"/>
      <c r="AH8" s="190"/>
      <c r="AI8" s="46"/>
      <c r="AJ8" s="128"/>
      <c r="AK8" s="46"/>
    </row>
    <row r="9" spans="1:37" s="174" customFormat="1" ht="37.5" customHeight="1">
      <c r="A9" s="191"/>
      <c r="B9" s="85"/>
      <c r="C9" s="192"/>
      <c r="D9" s="193" t="s">
        <v>251</v>
      </c>
      <c r="E9" s="86">
        <v>5</v>
      </c>
      <c r="F9" s="85">
        <v>16</v>
      </c>
      <c r="G9" s="86" t="s">
        <v>252</v>
      </c>
      <c r="H9" s="87">
        <v>200</v>
      </c>
      <c r="I9" s="146">
        <v>29.7</v>
      </c>
      <c r="J9" s="194">
        <f>H9-I9</f>
        <v>170.3</v>
      </c>
      <c r="K9" s="72">
        <v>1100000</v>
      </c>
      <c r="L9" s="61">
        <f aca="true" t="shared" si="5" ref="L9:L19">K9*I9</f>
        <v>32670000</v>
      </c>
      <c r="M9" s="88"/>
      <c r="N9" s="61">
        <f t="shared" si="0"/>
        <v>0</v>
      </c>
      <c r="O9" s="61"/>
      <c r="P9" s="61">
        <f t="shared" si="1"/>
        <v>0</v>
      </c>
      <c r="Q9" s="61"/>
      <c r="R9" s="61"/>
      <c r="S9" s="194">
        <v>25.3</v>
      </c>
      <c r="T9" s="89">
        <v>0.8</v>
      </c>
      <c r="U9" s="62">
        <f aca="true" t="shared" si="6" ref="U9:U19">S9*K9*T9</f>
        <v>22264000</v>
      </c>
      <c r="V9" s="195" t="s">
        <v>248</v>
      </c>
      <c r="W9" s="70" t="s">
        <v>240</v>
      </c>
      <c r="X9" s="85">
        <v>3</v>
      </c>
      <c r="Y9" s="63">
        <v>118000</v>
      </c>
      <c r="Z9" s="89">
        <v>1</v>
      </c>
      <c r="AA9" s="62">
        <f aca="true" t="shared" si="7" ref="AA9:AA19">Y9*X9*Z9</f>
        <v>354000</v>
      </c>
      <c r="AB9" s="177"/>
      <c r="AC9" s="177">
        <v>0</v>
      </c>
      <c r="AD9" s="62">
        <f t="shared" si="3"/>
        <v>0</v>
      </c>
      <c r="AE9" s="62"/>
      <c r="AF9" s="196"/>
      <c r="AG9" s="197"/>
      <c r="AH9" s="198"/>
      <c r="AI9" s="178"/>
      <c r="AJ9" s="129"/>
      <c r="AK9" s="178"/>
    </row>
    <row r="10" spans="1:37" s="171" customFormat="1" ht="57.75" customHeight="1">
      <c r="A10" s="168"/>
      <c r="B10" s="98">
        <v>2</v>
      </c>
      <c r="C10" s="136" t="s">
        <v>249</v>
      </c>
      <c r="D10" s="137" t="s">
        <v>250</v>
      </c>
      <c r="E10" s="138"/>
      <c r="F10" s="98"/>
      <c r="G10" s="138"/>
      <c r="H10" s="139"/>
      <c r="I10" s="148">
        <f>I11</f>
        <v>27.7</v>
      </c>
      <c r="J10" s="199"/>
      <c r="K10" s="99"/>
      <c r="L10" s="100">
        <f>L11</f>
        <v>30470000</v>
      </c>
      <c r="M10" s="100"/>
      <c r="N10" s="100">
        <f t="shared" si="0"/>
        <v>0</v>
      </c>
      <c r="O10" s="100"/>
      <c r="P10" s="100">
        <f t="shared" si="1"/>
        <v>0</v>
      </c>
      <c r="Q10" s="100"/>
      <c r="R10" s="100"/>
      <c r="S10" s="143"/>
      <c r="T10" s="100"/>
      <c r="U10" s="101">
        <f>U11</f>
        <v>61952000</v>
      </c>
      <c r="V10" s="102"/>
      <c r="W10" s="118"/>
      <c r="X10" s="98"/>
      <c r="Y10" s="142"/>
      <c r="Z10" s="141"/>
      <c r="AA10" s="101">
        <f>AA11</f>
        <v>1416000</v>
      </c>
      <c r="AB10" s="101">
        <f t="shared" si="2"/>
        <v>93838000</v>
      </c>
      <c r="AC10" s="101">
        <v>0</v>
      </c>
      <c r="AD10" s="101">
        <f t="shared" si="3"/>
        <v>0</v>
      </c>
      <c r="AE10" s="101">
        <f t="shared" si="4"/>
        <v>93838000</v>
      </c>
      <c r="AF10" s="188"/>
      <c r="AG10" s="189"/>
      <c r="AH10" s="190"/>
      <c r="AI10" s="46"/>
      <c r="AJ10" s="128"/>
      <c r="AK10" s="46"/>
    </row>
    <row r="11" spans="1:36" s="170" customFormat="1" ht="37.5" customHeight="1">
      <c r="A11" s="75"/>
      <c r="B11" s="179"/>
      <c r="C11" s="180"/>
      <c r="D11" s="200" t="s">
        <v>251</v>
      </c>
      <c r="E11" s="179">
        <v>6</v>
      </c>
      <c r="F11" s="179">
        <v>16</v>
      </c>
      <c r="G11" s="179" t="s">
        <v>252</v>
      </c>
      <c r="H11" s="181">
        <v>400</v>
      </c>
      <c r="I11" s="182">
        <v>27.7</v>
      </c>
      <c r="J11" s="194">
        <f aca="true" t="shared" si="8" ref="J11:J19">H11-I11</f>
        <v>372.3</v>
      </c>
      <c r="K11" s="124">
        <v>1100000</v>
      </c>
      <c r="L11" s="105">
        <f t="shared" si="5"/>
        <v>30470000</v>
      </c>
      <c r="M11" s="124"/>
      <c r="N11" s="105">
        <f t="shared" si="0"/>
        <v>0</v>
      </c>
      <c r="O11" s="105"/>
      <c r="P11" s="105">
        <f t="shared" si="1"/>
        <v>0</v>
      </c>
      <c r="Q11" s="183"/>
      <c r="R11" s="183"/>
      <c r="S11" s="201">
        <v>70.4</v>
      </c>
      <c r="T11" s="184">
        <v>0.8</v>
      </c>
      <c r="U11" s="106">
        <f t="shared" si="6"/>
        <v>61952000</v>
      </c>
      <c r="V11" s="107" t="s">
        <v>248</v>
      </c>
      <c r="W11" s="120" t="s">
        <v>240</v>
      </c>
      <c r="X11" s="179">
        <v>12</v>
      </c>
      <c r="Y11" s="124">
        <v>118000</v>
      </c>
      <c r="Z11" s="184">
        <v>1</v>
      </c>
      <c r="AA11" s="106">
        <f t="shared" si="7"/>
        <v>1416000</v>
      </c>
      <c r="AB11" s="106"/>
      <c r="AC11" s="106">
        <v>0</v>
      </c>
      <c r="AD11" s="106">
        <f t="shared" si="3"/>
        <v>0</v>
      </c>
      <c r="AE11" s="106"/>
      <c r="AF11" s="196"/>
      <c r="AG11" s="197"/>
      <c r="AH11" s="198"/>
      <c r="AJ11" s="129"/>
    </row>
    <row r="12" spans="1:36" s="46" customFormat="1" ht="37.5" customHeight="1">
      <c r="A12" s="176"/>
      <c r="B12" s="64">
        <v>3</v>
      </c>
      <c r="C12" s="130" t="s">
        <v>249</v>
      </c>
      <c r="D12" s="131" t="s">
        <v>250</v>
      </c>
      <c r="E12" s="64"/>
      <c r="F12" s="64"/>
      <c r="G12" s="64"/>
      <c r="H12" s="66"/>
      <c r="I12" s="145">
        <f>I13</f>
        <v>10.1</v>
      </c>
      <c r="J12" s="199"/>
      <c r="K12" s="67"/>
      <c r="L12" s="58">
        <f>L13</f>
        <v>484800</v>
      </c>
      <c r="M12" s="67"/>
      <c r="N12" s="58">
        <f>N13</f>
        <v>70700</v>
      </c>
      <c r="O12" s="58"/>
      <c r="P12" s="58">
        <f>P13</f>
        <v>1454400</v>
      </c>
      <c r="Q12" s="84"/>
      <c r="R12" s="84"/>
      <c r="S12" s="125"/>
      <c r="T12" s="68"/>
      <c r="U12" s="59">
        <f>U13</f>
        <v>2003040</v>
      </c>
      <c r="V12" s="60"/>
      <c r="W12" s="65"/>
      <c r="X12" s="64"/>
      <c r="Y12" s="67"/>
      <c r="Z12" s="68"/>
      <c r="AA12" s="59">
        <f>AA13</f>
        <v>4248000</v>
      </c>
      <c r="AB12" s="59">
        <f t="shared" si="2"/>
        <v>8260940</v>
      </c>
      <c r="AC12" s="59">
        <v>0</v>
      </c>
      <c r="AD12" s="59">
        <f>AD13</f>
        <v>404000</v>
      </c>
      <c r="AE12" s="59">
        <f t="shared" si="4"/>
        <v>8664940</v>
      </c>
      <c r="AF12" s="188"/>
      <c r="AG12" s="189"/>
      <c r="AH12" s="190"/>
      <c r="AJ12" s="128"/>
    </row>
    <row r="13" spans="1:36" s="170" customFormat="1" ht="37.5" customHeight="1">
      <c r="A13" s="75"/>
      <c r="B13" s="69"/>
      <c r="C13" s="172"/>
      <c r="D13" s="193" t="s">
        <v>253</v>
      </c>
      <c r="E13" s="69">
        <v>1</v>
      </c>
      <c r="F13" s="69">
        <v>20</v>
      </c>
      <c r="G13" s="69" t="s">
        <v>25</v>
      </c>
      <c r="H13" s="71">
        <v>922.3</v>
      </c>
      <c r="I13" s="157">
        <v>10.1</v>
      </c>
      <c r="J13" s="194">
        <f t="shared" si="8"/>
        <v>912.1999999999999</v>
      </c>
      <c r="K13" s="88">
        <v>48000</v>
      </c>
      <c r="L13" s="61">
        <f t="shared" si="5"/>
        <v>484800</v>
      </c>
      <c r="M13" s="72">
        <v>7000</v>
      </c>
      <c r="N13" s="61">
        <f t="shared" si="0"/>
        <v>70700</v>
      </c>
      <c r="O13" s="61">
        <f>K13*3</f>
        <v>144000</v>
      </c>
      <c r="P13" s="61">
        <f t="shared" si="1"/>
        <v>1454400</v>
      </c>
      <c r="Q13" s="90"/>
      <c r="R13" s="70"/>
      <c r="S13" s="202">
        <v>139.1</v>
      </c>
      <c r="T13" s="74">
        <v>0.3</v>
      </c>
      <c r="U13" s="62">
        <f t="shared" si="6"/>
        <v>2003040</v>
      </c>
      <c r="V13" s="70" t="s">
        <v>254</v>
      </c>
      <c r="W13" s="85" t="s">
        <v>240</v>
      </c>
      <c r="X13" s="69">
        <f>8+28</f>
        <v>36</v>
      </c>
      <c r="Y13" s="72">
        <v>118000</v>
      </c>
      <c r="Z13" s="74">
        <v>1</v>
      </c>
      <c r="AA13" s="62">
        <f t="shared" si="7"/>
        <v>4248000</v>
      </c>
      <c r="AB13" s="62"/>
      <c r="AC13" s="62">
        <v>40000</v>
      </c>
      <c r="AD13" s="62">
        <f t="shared" si="3"/>
        <v>404000</v>
      </c>
      <c r="AE13" s="62"/>
      <c r="AF13" s="196"/>
      <c r="AG13" s="197"/>
      <c r="AH13" s="198"/>
      <c r="AJ13" s="129"/>
    </row>
    <row r="14" spans="1:36" s="46" customFormat="1" ht="37.5" customHeight="1">
      <c r="A14" s="176"/>
      <c r="B14" s="116">
        <v>4</v>
      </c>
      <c r="C14" s="136" t="s">
        <v>249</v>
      </c>
      <c r="D14" s="137" t="s">
        <v>250</v>
      </c>
      <c r="E14" s="116"/>
      <c r="F14" s="116"/>
      <c r="G14" s="116"/>
      <c r="H14" s="117"/>
      <c r="I14" s="147">
        <f>I15</f>
        <v>10.1</v>
      </c>
      <c r="J14" s="199"/>
      <c r="K14" s="119"/>
      <c r="L14" s="100">
        <f>L15</f>
        <v>484800</v>
      </c>
      <c r="M14" s="119"/>
      <c r="N14" s="100">
        <f>N15</f>
        <v>70700</v>
      </c>
      <c r="O14" s="58">
        <f aca="true" t="shared" si="9" ref="O14:O19">K14*3</f>
        <v>0</v>
      </c>
      <c r="P14" s="100">
        <f>P15</f>
        <v>1454400</v>
      </c>
      <c r="Q14" s="121"/>
      <c r="R14" s="121"/>
      <c r="S14" s="122"/>
      <c r="T14" s="123"/>
      <c r="U14" s="101">
        <f>U15</f>
        <v>2256479.9999999995</v>
      </c>
      <c r="V14" s="102"/>
      <c r="W14" s="118"/>
      <c r="X14" s="116"/>
      <c r="Y14" s="119"/>
      <c r="Z14" s="123"/>
      <c r="AA14" s="101">
        <f>AA15</f>
        <v>4720000</v>
      </c>
      <c r="AB14" s="101">
        <f t="shared" si="2"/>
        <v>8986380</v>
      </c>
      <c r="AC14" s="101">
        <v>0</v>
      </c>
      <c r="AD14" s="101">
        <f>AD15</f>
        <v>404000</v>
      </c>
      <c r="AE14" s="101">
        <f t="shared" si="4"/>
        <v>9390380</v>
      </c>
      <c r="AF14" s="188"/>
      <c r="AG14" s="189"/>
      <c r="AH14" s="190"/>
      <c r="AJ14" s="128"/>
    </row>
    <row r="15" spans="1:36" s="170" customFormat="1" ht="37.5" customHeight="1">
      <c r="A15" s="75"/>
      <c r="B15" s="179"/>
      <c r="C15" s="180"/>
      <c r="D15" s="200" t="s">
        <v>253</v>
      </c>
      <c r="E15" s="179">
        <v>2</v>
      </c>
      <c r="F15" s="179">
        <v>20</v>
      </c>
      <c r="G15" s="179" t="s">
        <v>25</v>
      </c>
      <c r="H15" s="181">
        <v>270</v>
      </c>
      <c r="I15" s="182">
        <v>10.1</v>
      </c>
      <c r="J15" s="194">
        <f t="shared" si="8"/>
        <v>259.9</v>
      </c>
      <c r="K15" s="104">
        <v>48000</v>
      </c>
      <c r="L15" s="105">
        <f t="shared" si="5"/>
        <v>484800</v>
      </c>
      <c r="M15" s="124">
        <v>7000</v>
      </c>
      <c r="N15" s="105">
        <f t="shared" si="0"/>
        <v>70700</v>
      </c>
      <c r="O15" s="61">
        <f t="shared" si="9"/>
        <v>144000</v>
      </c>
      <c r="P15" s="105">
        <f t="shared" si="1"/>
        <v>1454400</v>
      </c>
      <c r="Q15" s="183"/>
      <c r="R15" s="120"/>
      <c r="S15" s="201">
        <v>156.7</v>
      </c>
      <c r="T15" s="184">
        <v>0.3</v>
      </c>
      <c r="U15" s="106">
        <f t="shared" si="6"/>
        <v>2256479.9999999995</v>
      </c>
      <c r="V15" s="120" t="s">
        <v>254</v>
      </c>
      <c r="W15" s="103" t="s">
        <v>240</v>
      </c>
      <c r="X15" s="179">
        <f>8+32</f>
        <v>40</v>
      </c>
      <c r="Y15" s="124">
        <v>118000</v>
      </c>
      <c r="Z15" s="184">
        <v>1</v>
      </c>
      <c r="AA15" s="106">
        <f t="shared" si="7"/>
        <v>4720000</v>
      </c>
      <c r="AB15" s="106"/>
      <c r="AC15" s="106">
        <v>40000</v>
      </c>
      <c r="AD15" s="106">
        <f t="shared" si="3"/>
        <v>404000</v>
      </c>
      <c r="AE15" s="106"/>
      <c r="AF15" s="196"/>
      <c r="AG15" s="197"/>
      <c r="AH15" s="198"/>
      <c r="AJ15" s="129"/>
    </row>
    <row r="16" spans="1:36" s="46" customFormat="1" ht="37.5" customHeight="1">
      <c r="A16" s="176"/>
      <c r="B16" s="64">
        <v>5</v>
      </c>
      <c r="C16" s="130" t="s">
        <v>249</v>
      </c>
      <c r="D16" s="131" t="s">
        <v>250</v>
      </c>
      <c r="E16" s="64"/>
      <c r="F16" s="64"/>
      <c r="G16" s="64"/>
      <c r="H16" s="66"/>
      <c r="I16" s="145">
        <f>I17</f>
        <v>20.9</v>
      </c>
      <c r="J16" s="199"/>
      <c r="K16" s="67"/>
      <c r="L16" s="58">
        <f>L17</f>
        <v>1003199.9999999999</v>
      </c>
      <c r="M16" s="67"/>
      <c r="N16" s="58">
        <f>N17</f>
        <v>146300</v>
      </c>
      <c r="O16" s="58">
        <f t="shared" si="9"/>
        <v>0</v>
      </c>
      <c r="P16" s="58">
        <f>P17</f>
        <v>3009600</v>
      </c>
      <c r="Q16" s="65"/>
      <c r="R16" s="65"/>
      <c r="S16" s="125"/>
      <c r="T16" s="68"/>
      <c r="U16" s="59">
        <f>U17</f>
        <v>3228480</v>
      </c>
      <c r="V16" s="65"/>
      <c r="W16" s="91"/>
      <c r="X16" s="64"/>
      <c r="Y16" s="67"/>
      <c r="Z16" s="68"/>
      <c r="AA16" s="59">
        <f>AA17</f>
        <v>6962000</v>
      </c>
      <c r="AB16" s="59">
        <f t="shared" si="2"/>
        <v>14349580</v>
      </c>
      <c r="AC16" s="59">
        <v>0</v>
      </c>
      <c r="AD16" s="59">
        <f>AD17</f>
        <v>836000</v>
      </c>
      <c r="AE16" s="59">
        <f t="shared" si="4"/>
        <v>15185580</v>
      </c>
      <c r="AF16" s="188"/>
      <c r="AG16" s="189"/>
      <c r="AH16" s="190"/>
      <c r="AJ16" s="128"/>
    </row>
    <row r="17" spans="1:36" s="170" customFormat="1" ht="45.75" customHeight="1">
      <c r="A17" s="73"/>
      <c r="B17" s="85"/>
      <c r="C17" s="172"/>
      <c r="D17" s="193" t="s">
        <v>253</v>
      </c>
      <c r="E17" s="86">
        <v>3</v>
      </c>
      <c r="F17" s="85">
        <v>20</v>
      </c>
      <c r="G17" s="86" t="s">
        <v>25</v>
      </c>
      <c r="H17" s="87">
        <v>442.5</v>
      </c>
      <c r="I17" s="146">
        <v>20.9</v>
      </c>
      <c r="J17" s="194">
        <f t="shared" si="8"/>
        <v>421.6</v>
      </c>
      <c r="K17" s="88">
        <v>48000</v>
      </c>
      <c r="L17" s="61">
        <f t="shared" si="5"/>
        <v>1003199.9999999999</v>
      </c>
      <c r="M17" s="88">
        <v>7000</v>
      </c>
      <c r="N17" s="61">
        <f t="shared" si="0"/>
        <v>146300</v>
      </c>
      <c r="O17" s="61">
        <f t="shared" si="9"/>
        <v>144000</v>
      </c>
      <c r="P17" s="61">
        <f t="shared" si="1"/>
        <v>3009600</v>
      </c>
      <c r="Q17" s="61"/>
      <c r="R17" s="61"/>
      <c r="S17" s="194">
        <v>224.2</v>
      </c>
      <c r="T17" s="89">
        <v>0.3</v>
      </c>
      <c r="U17" s="62">
        <f t="shared" si="6"/>
        <v>3228480</v>
      </c>
      <c r="V17" s="70" t="s">
        <v>254</v>
      </c>
      <c r="W17" s="85" t="s">
        <v>240</v>
      </c>
      <c r="X17" s="85">
        <f>14+45</f>
        <v>59</v>
      </c>
      <c r="Y17" s="63">
        <v>118000</v>
      </c>
      <c r="Z17" s="89">
        <v>1</v>
      </c>
      <c r="AA17" s="62">
        <f t="shared" si="7"/>
        <v>6962000</v>
      </c>
      <c r="AB17" s="62"/>
      <c r="AC17" s="62">
        <v>40000</v>
      </c>
      <c r="AD17" s="62">
        <f t="shared" si="3"/>
        <v>836000</v>
      </c>
      <c r="AE17" s="62"/>
      <c r="AF17" s="196"/>
      <c r="AG17" s="197"/>
      <c r="AH17" s="198"/>
      <c r="AJ17" s="129"/>
    </row>
    <row r="18" spans="1:37" s="158" customFormat="1" ht="37.5" customHeight="1">
      <c r="A18" s="169"/>
      <c r="B18" s="98">
        <v>6</v>
      </c>
      <c r="C18" s="136" t="s">
        <v>249</v>
      </c>
      <c r="D18" s="137" t="s">
        <v>250</v>
      </c>
      <c r="E18" s="138"/>
      <c r="F18" s="98"/>
      <c r="G18" s="138"/>
      <c r="H18" s="139"/>
      <c r="I18" s="148">
        <f>I19</f>
        <v>175.3</v>
      </c>
      <c r="J18" s="199"/>
      <c r="K18" s="99"/>
      <c r="L18" s="100">
        <f>L19</f>
        <v>8414400</v>
      </c>
      <c r="M18" s="99"/>
      <c r="N18" s="100">
        <f>N19</f>
        <v>1227100</v>
      </c>
      <c r="O18" s="58">
        <f t="shared" si="9"/>
        <v>0</v>
      </c>
      <c r="P18" s="100">
        <f>P19</f>
        <v>25243200</v>
      </c>
      <c r="Q18" s="100"/>
      <c r="R18" s="100"/>
      <c r="S18" s="140"/>
      <c r="T18" s="141"/>
      <c r="U18" s="101">
        <f>U19</f>
        <v>10360800</v>
      </c>
      <c r="V18" s="102"/>
      <c r="W18" s="98"/>
      <c r="X18" s="98"/>
      <c r="Y18" s="142"/>
      <c r="Z18" s="141"/>
      <c r="AA18" s="101">
        <f>AA19</f>
        <v>24426000</v>
      </c>
      <c r="AB18" s="101">
        <f t="shared" si="2"/>
        <v>69671500</v>
      </c>
      <c r="AC18" s="101">
        <v>0</v>
      </c>
      <c r="AD18" s="101">
        <f>AD19</f>
        <v>7012000</v>
      </c>
      <c r="AE18" s="101">
        <f t="shared" si="4"/>
        <v>76683500</v>
      </c>
      <c r="AF18" s="188"/>
      <c r="AG18" s="189"/>
      <c r="AH18" s="190"/>
      <c r="AI18" s="46"/>
      <c r="AJ18" s="128"/>
      <c r="AK18" s="46"/>
    </row>
    <row r="19" spans="1:37" ht="37.5" customHeight="1">
      <c r="A19" s="73"/>
      <c r="B19" s="85"/>
      <c r="C19" s="172"/>
      <c r="D19" s="193" t="s">
        <v>253</v>
      </c>
      <c r="E19" s="86">
        <v>4</v>
      </c>
      <c r="F19" s="85">
        <v>20</v>
      </c>
      <c r="G19" s="86" t="s">
        <v>25</v>
      </c>
      <c r="H19" s="87">
        <v>2130</v>
      </c>
      <c r="I19" s="146">
        <v>175.3</v>
      </c>
      <c r="J19" s="194">
        <f t="shared" si="8"/>
        <v>1954.7</v>
      </c>
      <c r="K19" s="88">
        <v>48000</v>
      </c>
      <c r="L19" s="61">
        <f t="shared" si="5"/>
        <v>8414400</v>
      </c>
      <c r="M19" s="88">
        <v>7000</v>
      </c>
      <c r="N19" s="61">
        <f t="shared" si="0"/>
        <v>1227100</v>
      </c>
      <c r="O19" s="61">
        <f t="shared" si="9"/>
        <v>144000</v>
      </c>
      <c r="P19" s="61">
        <f t="shared" si="1"/>
        <v>25243200</v>
      </c>
      <c r="Q19" s="61"/>
      <c r="R19" s="61"/>
      <c r="S19" s="86">
        <v>719.5</v>
      </c>
      <c r="T19" s="89">
        <v>0.3</v>
      </c>
      <c r="U19" s="62">
        <f t="shared" si="6"/>
        <v>10360800</v>
      </c>
      <c r="V19" s="70" t="s">
        <v>254</v>
      </c>
      <c r="W19" s="85" t="s">
        <v>240</v>
      </c>
      <c r="X19" s="85">
        <f>33+30+144</f>
        <v>207</v>
      </c>
      <c r="Y19" s="63">
        <v>118000</v>
      </c>
      <c r="Z19" s="89">
        <v>1</v>
      </c>
      <c r="AA19" s="62">
        <f t="shared" si="7"/>
        <v>24426000</v>
      </c>
      <c r="AB19" s="62"/>
      <c r="AC19" s="62">
        <v>40000</v>
      </c>
      <c r="AD19" s="62">
        <f t="shared" si="3"/>
        <v>7012000</v>
      </c>
      <c r="AE19" s="62"/>
      <c r="AF19" s="196"/>
      <c r="AG19" s="197"/>
      <c r="AH19" s="198"/>
      <c r="AI19" s="170"/>
      <c r="AJ19" s="129"/>
      <c r="AK19" s="170"/>
    </row>
    <row r="20" spans="1:36" s="51" customFormat="1" ht="23.25" customHeight="1">
      <c r="A20" s="159">
        <v>10</v>
      </c>
      <c r="B20" s="228" t="s">
        <v>226</v>
      </c>
      <c r="C20" s="228"/>
      <c r="D20" s="228"/>
      <c r="E20" s="228"/>
      <c r="F20" s="228"/>
      <c r="G20" s="132"/>
      <c r="H20" s="133"/>
      <c r="I20" s="149">
        <f>SUM(I8:I19)/2</f>
        <v>273.8</v>
      </c>
      <c r="J20" s="135"/>
      <c r="K20" s="135"/>
      <c r="L20" s="135">
        <f>SUM(L8:L19)/2</f>
        <v>73527200</v>
      </c>
      <c r="M20" s="135"/>
      <c r="N20" s="135">
        <f>SUM(N8:N19)/2</f>
        <v>1514800</v>
      </c>
      <c r="O20" s="135"/>
      <c r="P20" s="135">
        <f>SUM(P8:P19)/2</f>
        <v>31161600</v>
      </c>
      <c r="Q20" s="135">
        <f>SUM(Q8:Q19)/2</f>
        <v>0</v>
      </c>
      <c r="R20" s="135">
        <f>SUM(R8:R19)/2</f>
        <v>0</v>
      </c>
      <c r="S20" s="134">
        <f>SUM(S8:S19)</f>
        <v>1335.2</v>
      </c>
      <c r="T20" s="135"/>
      <c r="U20" s="135">
        <f>SUM(U8:U19)/2</f>
        <v>102064800</v>
      </c>
      <c r="V20" s="135"/>
      <c r="W20" s="135"/>
      <c r="X20" s="135"/>
      <c r="Y20" s="135"/>
      <c r="Z20" s="135"/>
      <c r="AA20" s="135">
        <f>SUM(AA8:AA19)/2</f>
        <v>42126000</v>
      </c>
      <c r="AB20" s="135">
        <f>SUM(AB8:AB19)</f>
        <v>250394400</v>
      </c>
      <c r="AC20" s="135"/>
      <c r="AD20" s="135">
        <f>SUM(AD8:AD19)/2</f>
        <v>8656000</v>
      </c>
      <c r="AE20" s="135">
        <f>SUM(AE8:AE19)</f>
        <v>259050400</v>
      </c>
      <c r="AF20" s="203"/>
      <c r="AG20" s="203"/>
      <c r="AH20" s="204"/>
      <c r="AI20" s="46"/>
      <c r="AJ20" s="128"/>
    </row>
    <row r="21" spans="1:36" s="51" customFormat="1" ht="23.25" customHeight="1">
      <c r="A21" s="159">
        <v>10</v>
      </c>
      <c r="B21" s="229" t="s">
        <v>236</v>
      </c>
      <c r="C21" s="229"/>
      <c r="D21" s="229"/>
      <c r="E21" s="229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229"/>
      <c r="Q21" s="229"/>
      <c r="R21" s="229"/>
      <c r="S21" s="229"/>
      <c r="T21" s="229"/>
      <c r="U21" s="229"/>
      <c r="V21" s="229"/>
      <c r="W21" s="229"/>
      <c r="X21" s="229"/>
      <c r="Y21" s="229"/>
      <c r="Z21" s="229"/>
      <c r="AA21" s="229"/>
      <c r="AB21" s="205"/>
      <c r="AC21" s="109"/>
      <c r="AD21" s="109"/>
      <c r="AE21" s="114">
        <f>10%*AB20</f>
        <v>25039440</v>
      </c>
      <c r="AF21" s="57"/>
      <c r="AG21" s="185"/>
      <c r="AJ21" s="154"/>
    </row>
    <row r="22" spans="1:36" s="51" customFormat="1" ht="23.25" customHeight="1">
      <c r="A22" s="159">
        <v>10</v>
      </c>
      <c r="B22" s="229" t="s">
        <v>239</v>
      </c>
      <c r="C22" s="229"/>
      <c r="D22" s="229"/>
      <c r="E22" s="229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229"/>
      <c r="Q22" s="229"/>
      <c r="R22" s="229"/>
      <c r="S22" s="229"/>
      <c r="T22" s="229"/>
      <c r="U22" s="229"/>
      <c r="V22" s="229"/>
      <c r="W22" s="229"/>
      <c r="X22" s="229"/>
      <c r="Y22" s="229"/>
      <c r="Z22" s="229"/>
      <c r="AA22" s="229"/>
      <c r="AB22" s="206"/>
      <c r="AC22" s="109"/>
      <c r="AD22" s="109"/>
      <c r="AE22" s="207">
        <f>10%*AE21</f>
        <v>2503944</v>
      </c>
      <c r="AF22" s="57"/>
      <c r="AG22" s="185"/>
      <c r="AJ22" s="154"/>
    </row>
    <row r="23" spans="1:36" s="54" customFormat="1" ht="23.25" customHeight="1">
      <c r="A23" s="159">
        <v>10</v>
      </c>
      <c r="B23" s="225" t="s">
        <v>234</v>
      </c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06"/>
      <c r="AC23" s="108"/>
      <c r="AD23" s="108"/>
      <c r="AE23" s="115">
        <f>AE20+AE21+AE22</f>
        <v>286593784</v>
      </c>
      <c r="AF23" s="57"/>
      <c r="AG23" s="185"/>
      <c r="AH23" s="51"/>
      <c r="AJ23" s="156"/>
    </row>
    <row r="24" spans="5:32" ht="15">
      <c r="E24" s="48"/>
      <c r="F24" s="48"/>
      <c r="I24" s="150"/>
      <c r="K24" s="48"/>
      <c r="M24" s="76"/>
      <c r="O24" s="48"/>
      <c r="S24" s="48"/>
      <c r="T24" s="48"/>
      <c r="V24" s="47"/>
      <c r="X24" s="48"/>
      <c r="AF24" s="77"/>
    </row>
    <row r="25" spans="2:32" ht="15">
      <c r="B25" s="224"/>
      <c r="C25" s="224"/>
      <c r="D25" s="224"/>
      <c r="E25" s="224"/>
      <c r="F25" s="224"/>
      <c r="G25" s="224"/>
      <c r="H25" s="224"/>
      <c r="I25" s="224"/>
      <c r="J25" s="224"/>
      <c r="K25" s="224"/>
      <c r="L25" s="224"/>
      <c r="M25" s="224"/>
      <c r="N25" s="224"/>
      <c r="O25" s="224"/>
      <c r="P25" s="224"/>
      <c r="Q25" s="224"/>
      <c r="R25" s="224"/>
      <c r="S25" s="224"/>
      <c r="T25" s="224"/>
      <c r="U25" s="224"/>
      <c r="V25" s="224"/>
      <c r="W25" s="224"/>
      <c r="X25" s="224"/>
      <c r="Y25" s="224"/>
      <c r="Z25" s="224"/>
      <c r="AA25" s="224"/>
      <c r="AB25" s="224"/>
      <c r="AC25" s="224"/>
      <c r="AD25" s="224"/>
      <c r="AE25" s="80"/>
      <c r="AF25" s="78"/>
    </row>
    <row r="26" spans="5:24" ht="15">
      <c r="E26" s="48"/>
      <c r="F26" s="48"/>
      <c r="I26" s="150"/>
      <c r="K26" s="48"/>
      <c r="M26" s="76"/>
      <c r="O26" s="48"/>
      <c r="S26" s="48"/>
      <c r="T26" s="48"/>
      <c r="U26" s="224"/>
      <c r="V26" s="224"/>
      <c r="W26" s="224"/>
      <c r="X26" s="224"/>
    </row>
    <row r="27" spans="5:24" ht="15">
      <c r="E27" s="48"/>
      <c r="F27" s="48"/>
      <c r="I27" s="150"/>
      <c r="K27" s="48"/>
      <c r="M27" s="76"/>
      <c r="O27" s="48"/>
      <c r="S27" s="48"/>
      <c r="T27" s="48"/>
      <c r="U27" s="224"/>
      <c r="V27" s="224"/>
      <c r="W27" s="224"/>
      <c r="X27" s="224"/>
    </row>
    <row r="30" spans="2:31" ht="15">
      <c r="B30" s="224"/>
      <c r="C30" s="224"/>
      <c r="D30" s="224"/>
      <c r="E30" s="224"/>
      <c r="N30" s="224"/>
      <c r="O30" s="224"/>
      <c r="P30" s="224"/>
      <c r="Q30" s="224"/>
      <c r="R30" s="224"/>
      <c r="S30" s="224"/>
      <c r="T30" s="224"/>
      <c r="Y30" s="224"/>
      <c r="Z30" s="224"/>
      <c r="AA30" s="224"/>
      <c r="AB30" s="224"/>
      <c r="AC30" s="224"/>
      <c r="AD30" s="224"/>
      <c r="AE30" s="80"/>
    </row>
    <row r="31" spans="27:28" ht="15">
      <c r="AA31" s="112"/>
      <c r="AB31" s="144"/>
    </row>
    <row r="32" ht="15">
      <c r="V32" s="80"/>
    </row>
  </sheetData>
  <sheetProtection/>
  <autoFilter ref="A7:AG27"/>
  <mergeCells count="39">
    <mergeCell ref="B30:E30"/>
    <mergeCell ref="N30:T30"/>
    <mergeCell ref="Y30:AD30"/>
    <mergeCell ref="J5:J7"/>
    <mergeCell ref="I5:I7"/>
    <mergeCell ref="B1:AD1"/>
    <mergeCell ref="B2:AD2"/>
    <mergeCell ref="B3:AD3"/>
    <mergeCell ref="F5:F7"/>
    <mergeCell ref="M6:N6"/>
    <mergeCell ref="B4:AD4"/>
    <mergeCell ref="Y25:AD25"/>
    <mergeCell ref="D5:D7"/>
    <mergeCell ref="C5:C7"/>
    <mergeCell ref="B25:E25"/>
    <mergeCell ref="B20:F20"/>
    <mergeCell ref="N25:T25"/>
    <mergeCell ref="B21:AA21"/>
    <mergeCell ref="B22:AA22"/>
    <mergeCell ref="H5:H7"/>
    <mergeCell ref="E5:E7"/>
    <mergeCell ref="U27:X27"/>
    <mergeCell ref="U25:X25"/>
    <mergeCell ref="S5:U6"/>
    <mergeCell ref="F25:H25"/>
    <mergeCell ref="I25:M25"/>
    <mergeCell ref="U26:X26"/>
    <mergeCell ref="B23:AA23"/>
    <mergeCell ref="G5:G7"/>
    <mergeCell ref="B5:B7"/>
    <mergeCell ref="O6:P6"/>
    <mergeCell ref="K5:R5"/>
    <mergeCell ref="K6:L6"/>
    <mergeCell ref="V5:AA6"/>
    <mergeCell ref="AF6:AG6"/>
    <mergeCell ref="AE5:AE7"/>
    <mergeCell ref="AB5:AB7"/>
    <mergeCell ref="AC5:AD6"/>
    <mergeCell ref="Q6:R6"/>
  </mergeCells>
  <printOptions/>
  <pageMargins left="0.31" right="0.16" top="0.2" bottom="0.2" header="0.196850393700787" footer="0.118110236220472"/>
  <pageSetup horizontalDpi="600" verticalDpi="600" orientation="landscape" paperSize="9" scale="43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35"/>
  <sheetViews>
    <sheetView zoomScalePageLayoutView="0" workbookViewId="0" topLeftCell="A3">
      <selection activeCell="K12" sqref="K12:K13"/>
    </sheetView>
  </sheetViews>
  <sheetFormatPr defaultColWidth="9.140625" defaultRowHeight="15"/>
  <cols>
    <col min="1" max="1" width="4.7109375" style="24" bestFit="1" customWidth="1"/>
    <col min="2" max="2" width="12.28125" style="24" bestFit="1" customWidth="1"/>
    <col min="3" max="3" width="12.00390625" style="24" bestFit="1" customWidth="1"/>
    <col min="4" max="4" width="11.421875" style="24" bestFit="1" customWidth="1"/>
    <col min="5" max="5" width="8.8515625" style="24" bestFit="1" customWidth="1"/>
    <col min="6" max="6" width="11.57421875" style="24" bestFit="1" customWidth="1"/>
    <col min="7" max="7" width="12.57421875" style="24" customWidth="1"/>
    <col min="8" max="8" width="10.421875" style="25" bestFit="1" customWidth="1"/>
    <col min="9" max="9" width="11.57421875" style="24" bestFit="1" customWidth="1"/>
    <col min="10" max="10" width="16.7109375" style="24" bestFit="1" customWidth="1"/>
    <col min="11" max="11" width="20.140625" style="24" customWidth="1"/>
    <col min="12" max="12" width="9.140625" style="24" customWidth="1"/>
    <col min="13" max="13" width="8.7109375" style="24" customWidth="1"/>
    <col min="14" max="16384" width="9.140625" style="24" customWidth="1"/>
  </cols>
  <sheetData>
    <row r="1" spans="1:15" ht="16.5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35"/>
      <c r="O1" s="35"/>
    </row>
    <row r="2" spans="1:15" ht="16.5">
      <c r="A2" s="237" t="s">
        <v>126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35"/>
      <c r="O2" s="35"/>
    </row>
    <row r="3" spans="3:13" ht="16.5">
      <c r="C3" s="25"/>
      <c r="D3" s="25"/>
      <c r="E3" s="25"/>
      <c r="F3" s="26"/>
      <c r="G3" s="26"/>
      <c r="H3" s="26"/>
      <c r="I3" s="26"/>
      <c r="J3" s="25"/>
      <c r="K3" s="25"/>
      <c r="L3" s="25"/>
      <c r="M3" s="25"/>
    </row>
    <row r="4" spans="1:15" ht="16.5">
      <c r="A4" s="237" t="s">
        <v>86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35"/>
      <c r="O4" s="35"/>
    </row>
    <row r="5" spans="1:15" ht="16.5">
      <c r="A5" s="238" t="s">
        <v>127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36"/>
      <c r="O5" s="36"/>
    </row>
    <row r="6" spans="1:15" ht="16.5">
      <c r="A6" s="239" t="s">
        <v>173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27"/>
      <c r="O6" s="27"/>
    </row>
    <row r="7" spans="1:15" ht="71.25">
      <c r="A7" s="22" t="s">
        <v>60</v>
      </c>
      <c r="B7" s="19" t="s">
        <v>85</v>
      </c>
      <c r="C7" s="22" t="s">
        <v>90</v>
      </c>
      <c r="D7" s="39" t="s">
        <v>56</v>
      </c>
      <c r="E7" s="40" t="s">
        <v>91</v>
      </c>
      <c r="F7" s="41" t="s">
        <v>93</v>
      </c>
      <c r="G7" s="40" t="s">
        <v>59</v>
      </c>
      <c r="H7" s="40" t="s">
        <v>58</v>
      </c>
      <c r="I7" s="40" t="s">
        <v>94</v>
      </c>
      <c r="J7" s="22" t="s">
        <v>92</v>
      </c>
      <c r="K7" s="22" t="s">
        <v>101</v>
      </c>
      <c r="L7" s="22" t="s">
        <v>188</v>
      </c>
      <c r="M7" s="22" t="s">
        <v>78</v>
      </c>
      <c r="N7" s="27"/>
      <c r="O7" s="27"/>
    </row>
    <row r="8" spans="1:13" ht="15">
      <c r="A8" s="32">
        <v>1</v>
      </c>
      <c r="B8" s="240" t="s">
        <v>176</v>
      </c>
      <c r="C8" s="32" t="s">
        <v>95</v>
      </c>
      <c r="D8" s="33" t="s">
        <v>106</v>
      </c>
      <c r="E8" s="34">
        <v>1</v>
      </c>
      <c r="F8" s="33">
        <v>15886.1</v>
      </c>
      <c r="G8" s="33"/>
      <c r="H8" s="34">
        <v>455.4</v>
      </c>
      <c r="I8" s="33">
        <f>F8-G8-H8</f>
        <v>15430.7</v>
      </c>
      <c r="J8" s="33" t="s">
        <v>105</v>
      </c>
      <c r="K8" s="45" t="s">
        <v>211</v>
      </c>
      <c r="L8" s="31"/>
      <c r="M8" s="31"/>
    </row>
    <row r="9" spans="1:13" ht="15">
      <c r="A9" s="28">
        <v>2</v>
      </c>
      <c r="B9" s="241"/>
      <c r="C9" s="28" t="s">
        <v>95</v>
      </c>
      <c r="D9" s="29" t="s">
        <v>106</v>
      </c>
      <c r="E9" s="14">
        <v>2</v>
      </c>
      <c r="F9" s="29">
        <v>9869.3</v>
      </c>
      <c r="G9" s="29"/>
      <c r="H9" s="14">
        <v>281.6</v>
      </c>
      <c r="I9" s="33">
        <f aca="true" t="shared" si="0" ref="I9:I32">F9-G9-H9</f>
        <v>9587.699999999999</v>
      </c>
      <c r="J9" s="29" t="s">
        <v>107</v>
      </c>
      <c r="K9" s="45" t="s">
        <v>211</v>
      </c>
      <c r="L9" s="28"/>
      <c r="M9" s="28"/>
    </row>
    <row r="10" spans="1:13" ht="15">
      <c r="A10" s="32">
        <v>3</v>
      </c>
      <c r="B10" s="242"/>
      <c r="C10" s="28" t="s">
        <v>95</v>
      </c>
      <c r="D10" s="29" t="s">
        <v>109</v>
      </c>
      <c r="E10" s="14">
        <v>3</v>
      </c>
      <c r="F10" s="29">
        <v>26301.8</v>
      </c>
      <c r="G10" s="29">
        <v>127.8</v>
      </c>
      <c r="H10" s="14">
        <v>699.7</v>
      </c>
      <c r="I10" s="33">
        <f t="shared" si="0"/>
        <v>25474.3</v>
      </c>
      <c r="J10" s="29" t="s">
        <v>108</v>
      </c>
      <c r="K10" s="45" t="s">
        <v>211</v>
      </c>
      <c r="L10" s="28" t="s">
        <v>177</v>
      </c>
      <c r="M10" s="28"/>
    </row>
    <row r="11" spans="1:13" ht="15">
      <c r="A11" s="32"/>
      <c r="B11" s="30"/>
      <c r="C11" s="28" t="s">
        <v>202</v>
      </c>
      <c r="D11" s="29" t="s">
        <v>109</v>
      </c>
      <c r="E11" s="14">
        <v>5</v>
      </c>
      <c r="F11" s="29">
        <v>3909.7</v>
      </c>
      <c r="G11" s="29"/>
      <c r="H11" s="14">
        <v>429.1</v>
      </c>
      <c r="I11" s="33">
        <v>3480.6</v>
      </c>
      <c r="J11" s="29" t="s">
        <v>203</v>
      </c>
      <c r="K11" s="45" t="s">
        <v>211</v>
      </c>
      <c r="L11" s="28"/>
      <c r="M11" s="28"/>
    </row>
    <row r="12" spans="1:13" ht="15">
      <c r="A12" s="28">
        <v>4</v>
      </c>
      <c r="B12" s="28" t="s">
        <v>178</v>
      </c>
      <c r="C12" s="28" t="s">
        <v>96</v>
      </c>
      <c r="D12" s="29" t="s">
        <v>109</v>
      </c>
      <c r="E12" s="14">
        <v>1</v>
      </c>
      <c r="F12" s="29">
        <v>28081.9</v>
      </c>
      <c r="G12" s="29"/>
      <c r="H12" s="14">
        <v>2418.9</v>
      </c>
      <c r="I12" s="33">
        <f t="shared" si="0"/>
        <v>25663</v>
      </c>
      <c r="J12" s="29" t="s">
        <v>111</v>
      </c>
      <c r="K12" s="45" t="s">
        <v>211</v>
      </c>
      <c r="L12" s="28"/>
      <c r="M12" s="28"/>
    </row>
    <row r="13" spans="1:13" ht="15">
      <c r="A13" s="32">
        <v>5</v>
      </c>
      <c r="B13" s="234" t="s">
        <v>179</v>
      </c>
      <c r="C13" s="28" t="s">
        <v>97</v>
      </c>
      <c r="D13" s="29" t="s">
        <v>113</v>
      </c>
      <c r="E13" s="23">
        <v>2</v>
      </c>
      <c r="F13" s="29">
        <v>7895.9</v>
      </c>
      <c r="G13" s="29"/>
      <c r="H13" s="14">
        <v>686.5</v>
      </c>
      <c r="I13" s="33">
        <f t="shared" si="0"/>
        <v>7209.4</v>
      </c>
      <c r="J13" s="29" t="s">
        <v>112</v>
      </c>
      <c r="K13" s="45" t="s">
        <v>211</v>
      </c>
      <c r="L13" s="28"/>
      <c r="M13" s="28"/>
    </row>
    <row r="14" spans="1:13" ht="15">
      <c r="A14" s="28">
        <v>6</v>
      </c>
      <c r="B14" s="236"/>
      <c r="C14" s="28" t="s">
        <v>97</v>
      </c>
      <c r="D14" s="29" t="s">
        <v>115</v>
      </c>
      <c r="E14" s="23">
        <v>5</v>
      </c>
      <c r="F14" s="29">
        <v>1891.7</v>
      </c>
      <c r="G14" s="29"/>
      <c r="H14" s="14">
        <v>38.5</v>
      </c>
      <c r="I14" s="33">
        <f t="shared" si="0"/>
        <v>1853.2</v>
      </c>
      <c r="J14" s="29" t="s">
        <v>114</v>
      </c>
      <c r="K14" s="45" t="s">
        <v>211</v>
      </c>
      <c r="L14" s="28"/>
      <c r="M14" s="28"/>
    </row>
    <row r="15" spans="1:13" ht="15">
      <c r="A15" s="32">
        <v>7</v>
      </c>
      <c r="B15" s="234" t="s">
        <v>180</v>
      </c>
      <c r="C15" s="28" t="s">
        <v>98</v>
      </c>
      <c r="D15" s="29" t="s">
        <v>109</v>
      </c>
      <c r="E15" s="23">
        <v>1</v>
      </c>
      <c r="F15" s="29">
        <v>12187.1</v>
      </c>
      <c r="G15" s="29"/>
      <c r="H15" s="14">
        <v>768.8</v>
      </c>
      <c r="I15" s="33">
        <f t="shared" si="0"/>
        <v>11418.300000000001</v>
      </c>
      <c r="J15" s="29" t="s">
        <v>116</v>
      </c>
      <c r="K15" s="45" t="s">
        <v>211</v>
      </c>
      <c r="L15" s="28"/>
      <c r="M15" s="28"/>
    </row>
    <row r="16" spans="1:13" ht="15">
      <c r="A16" s="28">
        <v>8</v>
      </c>
      <c r="B16" s="235"/>
      <c r="C16" s="28" t="s">
        <v>98</v>
      </c>
      <c r="D16" s="29" t="s">
        <v>109</v>
      </c>
      <c r="E16" s="23">
        <v>2</v>
      </c>
      <c r="F16" s="29">
        <v>1377.1</v>
      </c>
      <c r="G16" s="29">
        <v>19.9</v>
      </c>
      <c r="H16" s="14">
        <v>14.9</v>
      </c>
      <c r="I16" s="33">
        <f t="shared" si="0"/>
        <v>1342.2999999999997</v>
      </c>
      <c r="J16" s="29" t="s">
        <v>117</v>
      </c>
      <c r="K16" s="45" t="s">
        <v>211</v>
      </c>
      <c r="L16" s="28" t="s">
        <v>181</v>
      </c>
      <c r="M16" s="28"/>
    </row>
    <row r="17" spans="1:13" ht="15">
      <c r="A17" s="32">
        <v>9</v>
      </c>
      <c r="B17" s="235"/>
      <c r="C17" s="28" t="s">
        <v>98</v>
      </c>
      <c r="D17" s="29" t="s">
        <v>109</v>
      </c>
      <c r="E17" s="23">
        <v>4</v>
      </c>
      <c r="F17" s="29">
        <v>12228.1</v>
      </c>
      <c r="G17" s="29">
        <v>119.8</v>
      </c>
      <c r="H17" s="14">
        <v>1054.7</v>
      </c>
      <c r="I17" s="33">
        <f t="shared" si="0"/>
        <v>11053.6</v>
      </c>
      <c r="J17" s="29" t="s">
        <v>118</v>
      </c>
      <c r="K17" s="45" t="s">
        <v>211</v>
      </c>
      <c r="L17" s="28" t="s">
        <v>182</v>
      </c>
      <c r="M17" s="28"/>
    </row>
    <row r="18" spans="1:13" ht="15">
      <c r="A18" s="28">
        <v>10</v>
      </c>
      <c r="B18" s="235"/>
      <c r="C18" s="28" t="s">
        <v>98</v>
      </c>
      <c r="D18" s="29" t="s">
        <v>106</v>
      </c>
      <c r="E18" s="23">
        <v>5</v>
      </c>
      <c r="F18" s="29">
        <v>1592.7</v>
      </c>
      <c r="G18" s="29"/>
      <c r="H18" s="14">
        <v>156.8</v>
      </c>
      <c r="I18" s="33">
        <f t="shared" si="0"/>
        <v>1435.9</v>
      </c>
      <c r="J18" s="29" t="s">
        <v>119</v>
      </c>
      <c r="K18" s="45" t="s">
        <v>211</v>
      </c>
      <c r="L18" s="28"/>
      <c r="M18" s="28"/>
    </row>
    <row r="19" spans="1:13" ht="15">
      <c r="A19" s="32">
        <v>11</v>
      </c>
      <c r="B19" s="235"/>
      <c r="C19" s="28" t="s">
        <v>98</v>
      </c>
      <c r="D19" s="29" t="s">
        <v>106</v>
      </c>
      <c r="E19" s="23">
        <v>7</v>
      </c>
      <c r="F19" s="29">
        <v>2479</v>
      </c>
      <c r="G19" s="29"/>
      <c r="H19" s="14">
        <v>548.6</v>
      </c>
      <c r="I19" s="33">
        <f t="shared" si="0"/>
        <v>1930.4</v>
      </c>
      <c r="J19" s="29" t="s">
        <v>120</v>
      </c>
      <c r="K19" s="45" t="s">
        <v>211</v>
      </c>
      <c r="L19" s="28"/>
      <c r="M19" s="28"/>
    </row>
    <row r="20" spans="1:13" ht="15">
      <c r="A20" s="28">
        <v>12</v>
      </c>
      <c r="B20" s="235"/>
      <c r="C20" s="28" t="s">
        <v>98</v>
      </c>
      <c r="D20" s="29" t="s">
        <v>106</v>
      </c>
      <c r="E20" s="23">
        <v>8</v>
      </c>
      <c r="F20" s="29">
        <v>4541.3</v>
      </c>
      <c r="G20" s="29"/>
      <c r="H20" s="14">
        <v>796.7</v>
      </c>
      <c r="I20" s="33">
        <f t="shared" si="0"/>
        <v>3744.6000000000004</v>
      </c>
      <c r="J20" s="29" t="s">
        <v>121</v>
      </c>
      <c r="K20" s="45" t="s">
        <v>211</v>
      </c>
      <c r="L20" s="28"/>
      <c r="M20" s="28"/>
    </row>
    <row r="21" spans="1:13" ht="15">
      <c r="A21" s="32">
        <v>13</v>
      </c>
      <c r="B21" s="235"/>
      <c r="C21" s="28" t="s">
        <v>98</v>
      </c>
      <c r="D21" s="29" t="s">
        <v>113</v>
      </c>
      <c r="E21" s="23">
        <v>9</v>
      </c>
      <c r="F21" s="29">
        <v>10468.4</v>
      </c>
      <c r="G21" s="29"/>
      <c r="H21" s="14">
        <v>1022.5</v>
      </c>
      <c r="I21" s="33">
        <f t="shared" si="0"/>
        <v>9445.9</v>
      </c>
      <c r="J21" s="29" t="s">
        <v>122</v>
      </c>
      <c r="K21" s="45" t="s">
        <v>211</v>
      </c>
      <c r="L21" s="28"/>
      <c r="M21" s="28"/>
    </row>
    <row r="22" spans="1:13" ht="15">
      <c r="A22" s="28">
        <v>14</v>
      </c>
      <c r="B22" s="235"/>
      <c r="C22" s="28" t="s">
        <v>98</v>
      </c>
      <c r="D22" s="29" t="s">
        <v>113</v>
      </c>
      <c r="E22" s="23">
        <v>10</v>
      </c>
      <c r="F22" s="29">
        <v>6279.3</v>
      </c>
      <c r="G22" s="29">
        <v>168.5</v>
      </c>
      <c r="H22" s="14">
        <v>552.3</v>
      </c>
      <c r="I22" s="33">
        <f t="shared" si="0"/>
        <v>5558.5</v>
      </c>
      <c r="J22" s="29" t="s">
        <v>117</v>
      </c>
      <c r="K22" s="45" t="s">
        <v>211</v>
      </c>
      <c r="L22" s="28" t="s">
        <v>181</v>
      </c>
      <c r="M22" s="28"/>
    </row>
    <row r="23" spans="1:13" ht="15">
      <c r="A23" s="32">
        <v>15</v>
      </c>
      <c r="B23" s="235"/>
      <c r="C23" s="28" t="s">
        <v>98</v>
      </c>
      <c r="D23" s="29" t="s">
        <v>113</v>
      </c>
      <c r="E23" s="23">
        <v>13</v>
      </c>
      <c r="F23" s="29">
        <v>9810.8</v>
      </c>
      <c r="G23" s="29">
        <v>22.4</v>
      </c>
      <c r="H23" s="14">
        <v>474.2</v>
      </c>
      <c r="I23" s="33">
        <f t="shared" si="0"/>
        <v>9314.199999999999</v>
      </c>
      <c r="J23" s="29" t="s">
        <v>123</v>
      </c>
      <c r="K23" s="45" t="s">
        <v>211</v>
      </c>
      <c r="L23" s="28" t="s">
        <v>183</v>
      </c>
      <c r="M23" s="28"/>
    </row>
    <row r="24" spans="1:13" ht="15">
      <c r="A24" s="28">
        <v>16</v>
      </c>
      <c r="B24" s="235"/>
      <c r="C24" s="28" t="s">
        <v>98</v>
      </c>
      <c r="D24" s="29" t="s">
        <v>113</v>
      </c>
      <c r="E24" s="23">
        <v>16</v>
      </c>
      <c r="F24" s="29">
        <v>4744.7</v>
      </c>
      <c r="G24" s="29"/>
      <c r="H24" s="14">
        <v>295.8</v>
      </c>
      <c r="I24" s="33">
        <f t="shared" si="0"/>
        <v>4448.9</v>
      </c>
      <c r="J24" s="29" t="s">
        <v>119</v>
      </c>
      <c r="K24" s="45" t="s">
        <v>211</v>
      </c>
      <c r="L24" s="28"/>
      <c r="M24" s="28"/>
    </row>
    <row r="25" spans="1:13" ht="15">
      <c r="A25" s="32">
        <v>17</v>
      </c>
      <c r="B25" s="236"/>
      <c r="C25" s="28" t="s">
        <v>98</v>
      </c>
      <c r="D25" s="29" t="s">
        <v>109</v>
      </c>
      <c r="E25" s="23">
        <v>18</v>
      </c>
      <c r="F25" s="29">
        <v>5153.4</v>
      </c>
      <c r="G25" s="29">
        <v>94.2</v>
      </c>
      <c r="H25" s="14">
        <v>603.9</v>
      </c>
      <c r="I25" s="33">
        <f t="shared" si="0"/>
        <v>4455.3</v>
      </c>
      <c r="J25" s="29" t="s">
        <v>123</v>
      </c>
      <c r="K25" s="45" t="s">
        <v>211</v>
      </c>
      <c r="L25" s="28" t="s">
        <v>183</v>
      </c>
      <c r="M25" s="28"/>
    </row>
    <row r="26" spans="1:13" ht="15">
      <c r="A26" s="28">
        <v>18</v>
      </c>
      <c r="B26" s="234" t="s">
        <v>184</v>
      </c>
      <c r="C26" s="28" t="s">
        <v>99</v>
      </c>
      <c r="D26" s="29" t="s">
        <v>109</v>
      </c>
      <c r="E26" s="23">
        <v>1</v>
      </c>
      <c r="F26" s="29">
        <v>24110.9</v>
      </c>
      <c r="G26" s="29"/>
      <c r="H26" s="14">
        <v>800.8</v>
      </c>
      <c r="I26" s="33">
        <f t="shared" si="0"/>
        <v>23310.100000000002</v>
      </c>
      <c r="J26" s="29" t="s">
        <v>124</v>
      </c>
      <c r="K26" s="45" t="s">
        <v>211</v>
      </c>
      <c r="L26" s="28"/>
      <c r="M26" s="28"/>
    </row>
    <row r="27" spans="1:13" ht="15">
      <c r="A27" s="32">
        <v>19</v>
      </c>
      <c r="B27" s="235"/>
      <c r="C27" s="28" t="s">
        <v>99</v>
      </c>
      <c r="D27" s="29" t="s">
        <v>106</v>
      </c>
      <c r="E27" s="23">
        <v>3</v>
      </c>
      <c r="F27" s="29">
        <v>14925.2</v>
      </c>
      <c r="G27" s="29"/>
      <c r="H27" s="14">
        <v>1893.6</v>
      </c>
      <c r="I27" s="33">
        <f t="shared" si="0"/>
        <v>13031.6</v>
      </c>
      <c r="J27" s="29" t="s">
        <v>124</v>
      </c>
      <c r="K27" s="45" t="s">
        <v>211</v>
      </c>
      <c r="L27" s="28"/>
      <c r="M27" s="28"/>
    </row>
    <row r="28" spans="1:13" ht="15">
      <c r="A28" s="28">
        <v>20</v>
      </c>
      <c r="B28" s="235"/>
      <c r="C28" s="28" t="s">
        <v>99</v>
      </c>
      <c r="D28" s="29" t="s">
        <v>113</v>
      </c>
      <c r="E28" s="23">
        <v>5</v>
      </c>
      <c r="F28" s="29">
        <v>4983.1</v>
      </c>
      <c r="G28" s="29"/>
      <c r="H28" s="14">
        <v>717.5</v>
      </c>
      <c r="I28" s="33">
        <f t="shared" si="0"/>
        <v>4265.6</v>
      </c>
      <c r="J28" s="29" t="s">
        <v>204</v>
      </c>
      <c r="K28" s="45" t="s">
        <v>211</v>
      </c>
      <c r="L28" s="28"/>
      <c r="M28" s="28"/>
    </row>
    <row r="29" spans="1:13" ht="14.25" customHeight="1">
      <c r="A29" s="32">
        <v>21</v>
      </c>
      <c r="B29" s="235"/>
      <c r="C29" s="28" t="s">
        <v>99</v>
      </c>
      <c r="D29" s="29" t="s">
        <v>113</v>
      </c>
      <c r="E29" s="23">
        <v>10</v>
      </c>
      <c r="F29" s="29">
        <v>3338.9</v>
      </c>
      <c r="G29" s="29"/>
      <c r="H29" s="14">
        <v>679.2</v>
      </c>
      <c r="I29" s="33">
        <f t="shared" si="0"/>
        <v>2659.7</v>
      </c>
      <c r="J29" s="29" t="s">
        <v>125</v>
      </c>
      <c r="K29" s="45" t="s">
        <v>211</v>
      </c>
      <c r="L29" s="28"/>
      <c r="M29" s="28"/>
    </row>
    <row r="30" spans="1:13" ht="14.25" customHeight="1">
      <c r="A30" s="28">
        <v>22</v>
      </c>
      <c r="B30" s="235"/>
      <c r="C30" s="28" t="s">
        <v>99</v>
      </c>
      <c r="D30" s="29" t="s">
        <v>109</v>
      </c>
      <c r="E30" s="23">
        <v>11</v>
      </c>
      <c r="F30" s="29">
        <v>10098.5</v>
      </c>
      <c r="G30" s="29">
        <v>114.8</v>
      </c>
      <c r="H30" s="14">
        <v>892.7</v>
      </c>
      <c r="I30" s="33">
        <f t="shared" si="0"/>
        <v>9091</v>
      </c>
      <c r="J30" s="29" t="s">
        <v>205</v>
      </c>
      <c r="K30" s="45" t="s">
        <v>211</v>
      </c>
      <c r="L30" s="28" t="s">
        <v>185</v>
      </c>
      <c r="M30" s="28"/>
    </row>
    <row r="31" spans="1:13" ht="15">
      <c r="A31" s="32">
        <v>23</v>
      </c>
      <c r="B31" s="236"/>
      <c r="C31" s="28" t="s">
        <v>99</v>
      </c>
      <c r="D31" s="29" t="s">
        <v>106</v>
      </c>
      <c r="E31" s="23">
        <v>17</v>
      </c>
      <c r="F31" s="29">
        <v>9488</v>
      </c>
      <c r="G31" s="29"/>
      <c r="H31" s="14">
        <v>1056.5</v>
      </c>
      <c r="I31" s="33">
        <f t="shared" si="0"/>
        <v>8431.5</v>
      </c>
      <c r="J31" s="29" t="s">
        <v>206</v>
      </c>
      <c r="K31" s="45" t="s">
        <v>211</v>
      </c>
      <c r="L31" s="28"/>
      <c r="M31" s="28"/>
    </row>
    <row r="32" spans="1:13" ht="15">
      <c r="A32" s="28">
        <v>24</v>
      </c>
      <c r="B32" s="28" t="s">
        <v>103</v>
      </c>
      <c r="C32" s="28" t="s">
        <v>100</v>
      </c>
      <c r="D32" s="29" t="s">
        <v>109</v>
      </c>
      <c r="E32" s="14">
        <v>1</v>
      </c>
      <c r="F32" s="29">
        <v>3396.9</v>
      </c>
      <c r="G32" s="29">
        <v>47.9</v>
      </c>
      <c r="H32" s="14">
        <v>620.3</v>
      </c>
      <c r="I32" s="33">
        <f t="shared" si="0"/>
        <v>2728.7</v>
      </c>
      <c r="J32" s="29" t="s">
        <v>206</v>
      </c>
      <c r="K32" s="45" t="s">
        <v>211</v>
      </c>
      <c r="L32" s="28" t="s">
        <v>104</v>
      </c>
      <c r="M32" s="28"/>
    </row>
    <row r="33" spans="1:13" ht="15">
      <c r="A33" s="15"/>
      <c r="B33" s="15"/>
      <c r="C33" s="16" t="s">
        <v>57</v>
      </c>
      <c r="D33" s="16"/>
      <c r="E33" s="16"/>
      <c r="F33" s="17">
        <f>SUM(F8:F32)</f>
        <v>235039.8</v>
      </c>
      <c r="G33" s="17">
        <f>SUM(G8:G32)</f>
        <v>715.3</v>
      </c>
      <c r="H33" s="17">
        <f>SUM(H8:H32)</f>
        <v>17959.5</v>
      </c>
      <c r="I33" s="17">
        <f>SUM(I8:I32)</f>
        <v>216365</v>
      </c>
      <c r="J33" s="16"/>
      <c r="K33" s="16"/>
      <c r="L33" s="21"/>
      <c r="M33" s="2"/>
    </row>
    <row r="34" spans="1:13" s="1" customFormat="1" ht="15">
      <c r="A34" s="209" t="s">
        <v>79</v>
      </c>
      <c r="B34" s="209"/>
      <c r="C34" s="209"/>
      <c r="D34" s="13" t="s">
        <v>80</v>
      </c>
      <c r="E34" s="13"/>
      <c r="F34" s="13"/>
      <c r="G34" s="8"/>
      <c r="H34" s="8"/>
      <c r="I34" s="13"/>
      <c r="J34" s="209" t="s">
        <v>81</v>
      </c>
      <c r="K34" s="209"/>
      <c r="L34" s="209"/>
      <c r="M34" s="209"/>
    </row>
    <row r="35" spans="1:13" s="1" customFormat="1" ht="38.25" customHeight="1">
      <c r="A35" s="210" t="s">
        <v>102</v>
      </c>
      <c r="B35" s="210"/>
      <c r="C35" s="210"/>
      <c r="D35" s="210" t="s">
        <v>82</v>
      </c>
      <c r="E35" s="210"/>
      <c r="F35" s="210"/>
      <c r="G35" s="210"/>
      <c r="H35" s="210" t="s">
        <v>83</v>
      </c>
      <c r="I35" s="210"/>
      <c r="J35" s="210" t="s">
        <v>84</v>
      </c>
      <c r="K35" s="210"/>
      <c r="L35" s="210"/>
      <c r="M35" s="210"/>
    </row>
  </sheetData>
  <sheetProtection/>
  <mergeCells count="15">
    <mergeCell ref="B13:B14"/>
    <mergeCell ref="B15:B25"/>
    <mergeCell ref="A1:M1"/>
    <mergeCell ref="A2:M2"/>
    <mergeCell ref="A4:M4"/>
    <mergeCell ref="A5:M5"/>
    <mergeCell ref="A6:M6"/>
    <mergeCell ref="B8:B10"/>
    <mergeCell ref="J35:M35"/>
    <mergeCell ref="B26:B31"/>
    <mergeCell ref="A35:C35"/>
    <mergeCell ref="D35:G35"/>
    <mergeCell ref="H35:I35"/>
    <mergeCell ref="A34:C34"/>
    <mergeCell ref="J34:M34"/>
  </mergeCells>
  <printOptions/>
  <pageMargins left="0.38" right="0.26" top="0.62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L37" sqref="L37"/>
    </sheetView>
  </sheetViews>
  <sheetFormatPr defaultColWidth="9.140625" defaultRowHeight="15"/>
  <cols>
    <col min="1" max="1" width="5.00390625" style="9" bestFit="1" customWidth="1"/>
    <col min="2" max="2" width="10.421875" style="9" bestFit="1" customWidth="1"/>
    <col min="3" max="3" width="9.8515625" style="9" customWidth="1"/>
    <col min="4" max="4" width="12.421875" style="9" customWidth="1"/>
    <col min="5" max="5" width="8.57421875" style="9" bestFit="1" customWidth="1"/>
    <col min="6" max="6" width="11.57421875" style="9" bestFit="1" customWidth="1"/>
    <col min="7" max="7" width="11.7109375" style="9" customWidth="1"/>
    <col min="8" max="9" width="12.57421875" style="9" customWidth="1"/>
    <col min="10" max="10" width="17.421875" style="9" customWidth="1"/>
    <col min="11" max="11" width="17.140625" style="9" customWidth="1"/>
    <col min="12" max="16384" width="9.140625" style="9" customWidth="1"/>
  </cols>
  <sheetData>
    <row r="1" spans="1:13" ht="16.5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6.5">
      <c r="A2" s="237" t="s">
        <v>126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6.5">
      <c r="A3" s="24"/>
      <c r="B3" s="24"/>
      <c r="C3" s="25"/>
      <c r="D3" s="25"/>
      <c r="E3" s="25"/>
      <c r="F3" s="26"/>
      <c r="G3" s="26"/>
      <c r="H3" s="26"/>
      <c r="I3" s="26"/>
      <c r="J3" s="25"/>
      <c r="K3" s="25"/>
      <c r="L3" s="25"/>
      <c r="M3" s="25"/>
    </row>
    <row r="4" spans="1:13" ht="16.5">
      <c r="A4" s="237" t="s">
        <v>86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6.5">
      <c r="A5" s="238" t="s">
        <v>127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6.5">
      <c r="A6" s="239" t="s">
        <v>174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9" spans="1:13" ht="71.25">
      <c r="A9" s="22" t="s">
        <v>60</v>
      </c>
      <c r="B9" s="19" t="s">
        <v>85</v>
      </c>
      <c r="C9" s="22" t="s">
        <v>90</v>
      </c>
      <c r="D9" s="39" t="s">
        <v>56</v>
      </c>
      <c r="E9" s="40" t="s">
        <v>91</v>
      </c>
      <c r="F9" s="41" t="s">
        <v>93</v>
      </c>
      <c r="G9" s="40" t="s">
        <v>59</v>
      </c>
      <c r="H9" s="40" t="s">
        <v>58</v>
      </c>
      <c r="I9" s="40" t="s">
        <v>94</v>
      </c>
      <c r="J9" s="22" t="s">
        <v>92</v>
      </c>
      <c r="K9" s="22" t="s">
        <v>101</v>
      </c>
      <c r="L9" s="22" t="s">
        <v>188</v>
      </c>
      <c r="M9" s="22" t="s">
        <v>78</v>
      </c>
    </row>
    <row r="10" spans="1:13" ht="15">
      <c r="A10" s="7"/>
      <c r="B10" s="243" t="s">
        <v>178</v>
      </c>
      <c r="C10" s="7" t="s">
        <v>135</v>
      </c>
      <c r="D10" s="29" t="s">
        <v>106</v>
      </c>
      <c r="E10" s="23">
        <v>1</v>
      </c>
      <c r="F10" s="29">
        <v>12759.6</v>
      </c>
      <c r="G10" s="29">
        <v>66.8</v>
      </c>
      <c r="H10" s="29">
        <v>833.2</v>
      </c>
      <c r="I10" s="29">
        <f>F10-G10-H10</f>
        <v>11859.6</v>
      </c>
      <c r="J10" s="29" t="s">
        <v>35</v>
      </c>
      <c r="K10" s="44" t="s">
        <v>209</v>
      </c>
      <c r="L10" s="37" t="s">
        <v>189</v>
      </c>
      <c r="M10" s="37"/>
    </row>
    <row r="11" spans="1:13" ht="15">
      <c r="A11" s="7"/>
      <c r="B11" s="244"/>
      <c r="C11" s="7" t="s">
        <v>135</v>
      </c>
      <c r="D11" s="29" t="s">
        <v>129</v>
      </c>
      <c r="E11" s="14">
        <v>2</v>
      </c>
      <c r="F11" s="29">
        <v>11291.9</v>
      </c>
      <c r="G11" s="29"/>
      <c r="H11" s="29">
        <v>336.4</v>
      </c>
      <c r="I11" s="29">
        <f aca="true" t="shared" si="0" ref="I11:I40">F11-G11-H11</f>
        <v>10955.5</v>
      </c>
      <c r="J11" s="29" t="s">
        <v>128</v>
      </c>
      <c r="K11" s="44" t="s">
        <v>209</v>
      </c>
      <c r="L11" s="7"/>
      <c r="M11" s="7"/>
    </row>
    <row r="12" spans="1:13" ht="15">
      <c r="A12" s="7"/>
      <c r="B12" s="244"/>
      <c r="C12" s="7" t="s">
        <v>135</v>
      </c>
      <c r="D12" s="29" t="s">
        <v>106</v>
      </c>
      <c r="E12" s="14">
        <v>3</v>
      </c>
      <c r="F12" s="29">
        <v>16064</v>
      </c>
      <c r="G12" s="29"/>
      <c r="H12" s="29">
        <v>441.7</v>
      </c>
      <c r="I12" s="29">
        <f t="shared" si="0"/>
        <v>15622.3</v>
      </c>
      <c r="J12" s="29" t="s">
        <v>130</v>
      </c>
      <c r="K12" s="44" t="s">
        <v>209</v>
      </c>
      <c r="L12" s="7"/>
      <c r="M12" s="7"/>
    </row>
    <row r="13" spans="1:13" ht="15">
      <c r="A13" s="7"/>
      <c r="B13" s="244"/>
      <c r="C13" s="7" t="s">
        <v>135</v>
      </c>
      <c r="D13" s="29" t="s">
        <v>106</v>
      </c>
      <c r="E13" s="14">
        <v>4</v>
      </c>
      <c r="F13" s="29">
        <v>6361.3</v>
      </c>
      <c r="G13" s="29"/>
      <c r="H13" s="29">
        <v>1335.6</v>
      </c>
      <c r="I13" s="29">
        <f t="shared" si="0"/>
        <v>5025.700000000001</v>
      </c>
      <c r="J13" s="29" t="s">
        <v>131</v>
      </c>
      <c r="K13" s="44" t="s">
        <v>209</v>
      </c>
      <c r="L13" s="7"/>
      <c r="M13" s="7"/>
    </row>
    <row r="14" spans="1:13" ht="15">
      <c r="A14" s="7"/>
      <c r="B14" s="244"/>
      <c r="C14" s="7" t="s">
        <v>135</v>
      </c>
      <c r="D14" s="29" t="s">
        <v>109</v>
      </c>
      <c r="E14" s="14">
        <v>5</v>
      </c>
      <c r="F14" s="29">
        <v>16155.2</v>
      </c>
      <c r="G14" s="29">
        <v>127.8</v>
      </c>
      <c r="H14" s="29">
        <v>1741.6</v>
      </c>
      <c r="I14" s="29">
        <f t="shared" si="0"/>
        <v>14285.800000000001</v>
      </c>
      <c r="J14" s="29" t="s">
        <v>132</v>
      </c>
      <c r="K14" s="44" t="s">
        <v>209</v>
      </c>
      <c r="L14" s="7" t="s">
        <v>190</v>
      </c>
      <c r="M14" s="7"/>
    </row>
    <row r="15" spans="1:13" ht="15">
      <c r="A15" s="7"/>
      <c r="B15" s="244"/>
      <c r="C15" s="7" t="s">
        <v>135</v>
      </c>
      <c r="D15" s="29" t="s">
        <v>109</v>
      </c>
      <c r="E15" s="14">
        <v>6</v>
      </c>
      <c r="F15" s="29">
        <v>9522.1</v>
      </c>
      <c r="G15" s="29"/>
      <c r="H15" s="29">
        <v>517.1</v>
      </c>
      <c r="I15" s="29">
        <f t="shared" si="0"/>
        <v>9005</v>
      </c>
      <c r="J15" s="29" t="s">
        <v>35</v>
      </c>
      <c r="K15" s="44" t="s">
        <v>209</v>
      </c>
      <c r="L15" s="7"/>
      <c r="M15" s="7"/>
    </row>
    <row r="16" spans="1:13" ht="15">
      <c r="A16" s="7"/>
      <c r="B16" s="244"/>
      <c r="C16" s="7" t="s">
        <v>135</v>
      </c>
      <c r="D16" s="29" t="s">
        <v>109</v>
      </c>
      <c r="E16" s="14">
        <v>7</v>
      </c>
      <c r="F16" s="29">
        <v>8912.5</v>
      </c>
      <c r="G16" s="29">
        <v>123.3</v>
      </c>
      <c r="H16" s="29">
        <v>206</v>
      </c>
      <c r="I16" s="29">
        <f t="shared" si="0"/>
        <v>8583.2</v>
      </c>
      <c r="J16" s="29" t="s">
        <v>133</v>
      </c>
      <c r="K16" s="44" t="s">
        <v>209</v>
      </c>
      <c r="L16" s="37" t="s">
        <v>189</v>
      </c>
      <c r="M16" s="7"/>
    </row>
    <row r="17" spans="1:13" ht="15">
      <c r="A17" s="7"/>
      <c r="B17" s="244"/>
      <c r="C17" s="7" t="s">
        <v>135</v>
      </c>
      <c r="D17" s="29" t="s">
        <v>109</v>
      </c>
      <c r="E17" s="14">
        <v>8</v>
      </c>
      <c r="F17" s="29">
        <v>4284.3</v>
      </c>
      <c r="G17" s="29"/>
      <c r="H17" s="29">
        <v>32.2</v>
      </c>
      <c r="I17" s="29">
        <f t="shared" si="0"/>
        <v>4252.1</v>
      </c>
      <c r="J17" s="29" t="s">
        <v>134</v>
      </c>
      <c r="K17" s="44" t="s">
        <v>209</v>
      </c>
      <c r="L17" s="7"/>
      <c r="M17" s="7"/>
    </row>
    <row r="18" spans="1:13" ht="15">
      <c r="A18" s="7"/>
      <c r="B18" s="245"/>
      <c r="C18" s="7" t="s">
        <v>135</v>
      </c>
      <c r="D18" s="29" t="s">
        <v>109</v>
      </c>
      <c r="E18" s="14">
        <v>9</v>
      </c>
      <c r="F18" s="29">
        <v>9328.1</v>
      </c>
      <c r="G18" s="29"/>
      <c r="H18" s="29">
        <v>628.1</v>
      </c>
      <c r="I18" s="29">
        <f t="shared" si="0"/>
        <v>8700</v>
      </c>
      <c r="J18" s="29" t="s">
        <v>131</v>
      </c>
      <c r="K18" s="44" t="s">
        <v>209</v>
      </c>
      <c r="L18" s="7"/>
      <c r="M18" s="7"/>
    </row>
    <row r="19" spans="1:13" ht="15">
      <c r="A19" s="7"/>
      <c r="B19" s="243" t="s">
        <v>191</v>
      </c>
      <c r="C19" s="7" t="s">
        <v>142</v>
      </c>
      <c r="D19" s="29" t="s">
        <v>106</v>
      </c>
      <c r="E19" s="14">
        <v>1</v>
      </c>
      <c r="F19" s="29">
        <v>7015.5</v>
      </c>
      <c r="G19" s="29"/>
      <c r="H19" s="29">
        <v>37.6</v>
      </c>
      <c r="I19" s="29">
        <f t="shared" si="0"/>
        <v>6977.9</v>
      </c>
      <c r="J19" s="29" t="s">
        <v>136</v>
      </c>
      <c r="K19" s="44" t="s">
        <v>209</v>
      </c>
      <c r="L19" s="7"/>
      <c r="M19" s="7"/>
    </row>
    <row r="20" spans="1:13" ht="15">
      <c r="A20" s="7"/>
      <c r="B20" s="244"/>
      <c r="C20" s="7" t="s">
        <v>142</v>
      </c>
      <c r="D20" s="29" t="s">
        <v>106</v>
      </c>
      <c r="E20" s="14">
        <v>3</v>
      </c>
      <c r="F20" s="29">
        <v>5503</v>
      </c>
      <c r="G20" s="29">
        <v>24.2</v>
      </c>
      <c r="H20" s="29">
        <v>94</v>
      </c>
      <c r="I20" s="29">
        <f t="shared" si="0"/>
        <v>5384.8</v>
      </c>
      <c r="J20" s="29" t="s">
        <v>138</v>
      </c>
      <c r="K20" s="44" t="s">
        <v>209</v>
      </c>
      <c r="L20" s="7" t="s">
        <v>192</v>
      </c>
      <c r="M20" s="7"/>
    </row>
    <row r="21" spans="1:13" ht="15">
      <c r="A21" s="7"/>
      <c r="B21" s="244"/>
      <c r="C21" s="7" t="s">
        <v>142</v>
      </c>
      <c r="D21" s="29" t="s">
        <v>106</v>
      </c>
      <c r="E21" s="14">
        <v>4</v>
      </c>
      <c r="F21" s="29">
        <v>10812.2</v>
      </c>
      <c r="G21" s="29">
        <v>117.1</v>
      </c>
      <c r="H21" s="29">
        <v>1309.6</v>
      </c>
      <c r="I21" s="29">
        <f t="shared" si="0"/>
        <v>9385.5</v>
      </c>
      <c r="J21" s="29" t="s">
        <v>139</v>
      </c>
      <c r="K21" s="44" t="s">
        <v>209</v>
      </c>
      <c r="L21" s="7" t="s">
        <v>193</v>
      </c>
      <c r="M21" s="7"/>
    </row>
    <row r="22" spans="1:13" ht="15">
      <c r="A22" s="7"/>
      <c r="B22" s="244"/>
      <c r="C22" s="7" t="s">
        <v>142</v>
      </c>
      <c r="D22" s="29" t="s">
        <v>106</v>
      </c>
      <c r="E22" s="14">
        <v>5</v>
      </c>
      <c r="F22" s="29">
        <v>10887.7</v>
      </c>
      <c r="G22" s="29"/>
      <c r="H22" s="29">
        <v>536.4</v>
      </c>
      <c r="I22" s="29">
        <f t="shared" si="0"/>
        <v>10351.300000000001</v>
      </c>
      <c r="J22" s="29" t="s">
        <v>140</v>
      </c>
      <c r="K22" s="44" t="s">
        <v>209</v>
      </c>
      <c r="L22" s="7"/>
      <c r="M22" s="7"/>
    </row>
    <row r="23" spans="1:13" ht="15">
      <c r="A23" s="7"/>
      <c r="B23" s="244"/>
      <c r="C23" s="7" t="s">
        <v>142</v>
      </c>
      <c r="D23" s="29" t="s">
        <v>106</v>
      </c>
      <c r="E23" s="14">
        <v>6</v>
      </c>
      <c r="F23" s="29">
        <v>6533</v>
      </c>
      <c r="G23" s="29"/>
      <c r="H23" s="29">
        <v>508</v>
      </c>
      <c r="I23" s="29">
        <f t="shared" si="0"/>
        <v>6025</v>
      </c>
      <c r="J23" s="29" t="s">
        <v>137</v>
      </c>
      <c r="K23" s="44" t="s">
        <v>209</v>
      </c>
      <c r="L23" s="7"/>
      <c r="M23" s="7"/>
    </row>
    <row r="24" spans="1:13" ht="15">
      <c r="A24" s="7"/>
      <c r="B24" s="244"/>
      <c r="C24" s="7" t="s">
        <v>142</v>
      </c>
      <c r="D24" s="29" t="s">
        <v>109</v>
      </c>
      <c r="E24" s="14">
        <v>7</v>
      </c>
      <c r="F24" s="29">
        <v>4840.4</v>
      </c>
      <c r="G24" s="29">
        <v>103</v>
      </c>
      <c r="H24" s="29">
        <v>621.5</v>
      </c>
      <c r="I24" s="29">
        <f t="shared" si="0"/>
        <v>4115.9</v>
      </c>
      <c r="J24" s="29" t="s">
        <v>137</v>
      </c>
      <c r="K24" s="44" t="s">
        <v>209</v>
      </c>
      <c r="L24" s="7" t="s">
        <v>192</v>
      </c>
      <c r="M24" s="7"/>
    </row>
    <row r="25" spans="1:13" ht="15">
      <c r="A25" s="7"/>
      <c r="B25" s="244"/>
      <c r="C25" s="7" t="s">
        <v>142</v>
      </c>
      <c r="D25" s="29" t="s">
        <v>129</v>
      </c>
      <c r="E25" s="14">
        <v>8</v>
      </c>
      <c r="F25" s="29">
        <v>13824.6</v>
      </c>
      <c r="G25" s="29"/>
      <c r="H25" s="29">
        <v>1543.7</v>
      </c>
      <c r="I25" s="29">
        <f t="shared" si="0"/>
        <v>12280.9</v>
      </c>
      <c r="J25" s="29" t="s">
        <v>207</v>
      </c>
      <c r="K25" s="44" t="s">
        <v>209</v>
      </c>
      <c r="L25" s="7"/>
      <c r="M25" s="7"/>
    </row>
    <row r="26" spans="1:13" ht="15">
      <c r="A26" s="7"/>
      <c r="B26" s="244"/>
      <c r="C26" s="7" t="s">
        <v>142</v>
      </c>
      <c r="D26" s="29" t="s">
        <v>141</v>
      </c>
      <c r="E26" s="14">
        <v>9</v>
      </c>
      <c r="F26" s="29">
        <v>228.4</v>
      </c>
      <c r="G26" s="29"/>
      <c r="H26" s="29">
        <v>23.3</v>
      </c>
      <c r="I26" s="29">
        <f t="shared" si="0"/>
        <v>205.1</v>
      </c>
      <c r="J26" s="29" t="s">
        <v>5</v>
      </c>
      <c r="K26" s="44" t="s">
        <v>209</v>
      </c>
      <c r="L26" s="7"/>
      <c r="M26" s="7"/>
    </row>
    <row r="27" spans="1:13" ht="15">
      <c r="A27" s="7"/>
      <c r="B27" s="244"/>
      <c r="C27" s="7" t="s">
        <v>142</v>
      </c>
      <c r="D27" s="29" t="s">
        <v>6</v>
      </c>
      <c r="E27" s="14">
        <v>10</v>
      </c>
      <c r="F27" s="29">
        <v>1098.4</v>
      </c>
      <c r="G27" s="29"/>
      <c r="H27" s="29">
        <v>124.8</v>
      </c>
      <c r="I27" s="29">
        <f t="shared" si="0"/>
        <v>973.6000000000001</v>
      </c>
      <c r="J27" s="29" t="s">
        <v>5</v>
      </c>
      <c r="K27" s="44" t="s">
        <v>209</v>
      </c>
      <c r="L27" s="7"/>
      <c r="M27" s="7"/>
    </row>
    <row r="28" spans="1:13" ht="15">
      <c r="A28" s="7"/>
      <c r="B28" s="244"/>
      <c r="C28" s="7" t="s">
        <v>142</v>
      </c>
      <c r="D28" s="29" t="s">
        <v>106</v>
      </c>
      <c r="E28" s="14">
        <v>13</v>
      </c>
      <c r="F28" s="29">
        <v>2180.2</v>
      </c>
      <c r="G28" s="29"/>
      <c r="H28" s="29">
        <v>920.7</v>
      </c>
      <c r="I28" s="29">
        <f t="shared" si="0"/>
        <v>1259.4999999999998</v>
      </c>
      <c r="J28" s="29" t="s">
        <v>208</v>
      </c>
      <c r="K28" s="44" t="s">
        <v>209</v>
      </c>
      <c r="L28" s="7"/>
      <c r="M28" s="7"/>
    </row>
    <row r="29" spans="1:13" ht="15">
      <c r="A29" s="7"/>
      <c r="B29" s="245"/>
      <c r="C29" s="7" t="s">
        <v>142</v>
      </c>
      <c r="D29" s="29" t="s">
        <v>109</v>
      </c>
      <c r="E29" s="14">
        <v>14</v>
      </c>
      <c r="F29" s="29">
        <v>4776.3</v>
      </c>
      <c r="G29" s="29"/>
      <c r="H29" s="29">
        <v>423.5</v>
      </c>
      <c r="I29" s="29">
        <f t="shared" si="0"/>
        <v>4352.8</v>
      </c>
      <c r="J29" s="29" t="s">
        <v>140</v>
      </c>
      <c r="K29" s="44" t="s">
        <v>209</v>
      </c>
      <c r="L29" s="7"/>
      <c r="M29" s="7"/>
    </row>
    <row r="30" spans="1:13" ht="15">
      <c r="A30" s="7"/>
      <c r="B30" s="243" t="s">
        <v>179</v>
      </c>
      <c r="C30" s="7" t="s">
        <v>152</v>
      </c>
      <c r="D30" s="29" t="s">
        <v>106</v>
      </c>
      <c r="E30" s="14">
        <v>3</v>
      </c>
      <c r="F30" s="29">
        <v>862</v>
      </c>
      <c r="G30" s="29"/>
      <c r="H30" s="29">
        <v>9.1</v>
      </c>
      <c r="I30" s="29">
        <f t="shared" si="0"/>
        <v>852.9</v>
      </c>
      <c r="J30" s="29" t="s">
        <v>143</v>
      </c>
      <c r="K30" s="44" t="s">
        <v>210</v>
      </c>
      <c r="L30" s="7"/>
      <c r="M30" s="7"/>
    </row>
    <row r="31" spans="1:13" ht="15">
      <c r="A31" s="7"/>
      <c r="B31" s="244"/>
      <c r="C31" s="7" t="s">
        <v>152</v>
      </c>
      <c r="D31" s="29" t="s">
        <v>106</v>
      </c>
      <c r="E31" s="14">
        <v>4</v>
      </c>
      <c r="F31" s="29">
        <v>249.9</v>
      </c>
      <c r="G31" s="29"/>
      <c r="H31" s="29">
        <v>135.3</v>
      </c>
      <c r="I31" s="29">
        <f t="shared" si="0"/>
        <v>114.6</v>
      </c>
      <c r="J31" s="29" t="s">
        <v>144</v>
      </c>
      <c r="K31" s="44" t="s">
        <v>210</v>
      </c>
      <c r="L31" s="7"/>
      <c r="M31" s="7"/>
    </row>
    <row r="32" spans="1:13" ht="15">
      <c r="A32" s="7"/>
      <c r="B32" s="244"/>
      <c r="C32" s="7" t="s">
        <v>152</v>
      </c>
      <c r="D32" s="29" t="s">
        <v>106</v>
      </c>
      <c r="E32" s="14">
        <v>5</v>
      </c>
      <c r="F32" s="29">
        <v>243.2</v>
      </c>
      <c r="G32" s="29"/>
      <c r="H32" s="29">
        <v>81.1</v>
      </c>
      <c r="I32" s="29">
        <f t="shared" si="0"/>
        <v>162.1</v>
      </c>
      <c r="J32" s="29" t="s">
        <v>145</v>
      </c>
      <c r="K32" s="44" t="s">
        <v>210</v>
      </c>
      <c r="L32" s="7"/>
      <c r="M32" s="7"/>
    </row>
    <row r="33" spans="1:13" ht="15">
      <c r="A33" s="7"/>
      <c r="B33" s="244"/>
      <c r="C33" s="7" t="s">
        <v>152</v>
      </c>
      <c r="D33" s="29" t="s">
        <v>106</v>
      </c>
      <c r="E33" s="14">
        <v>6</v>
      </c>
      <c r="F33" s="29">
        <v>346.1</v>
      </c>
      <c r="G33" s="29"/>
      <c r="H33" s="29">
        <v>184.4</v>
      </c>
      <c r="I33" s="29">
        <f t="shared" si="0"/>
        <v>161.70000000000002</v>
      </c>
      <c r="J33" s="29" t="s">
        <v>146</v>
      </c>
      <c r="K33" s="44" t="s">
        <v>210</v>
      </c>
      <c r="L33" s="7"/>
      <c r="M33" s="7"/>
    </row>
    <row r="34" spans="1:13" ht="15">
      <c r="A34" s="7"/>
      <c r="B34" s="244"/>
      <c r="C34" s="7" t="s">
        <v>152</v>
      </c>
      <c r="D34" s="29" t="s">
        <v>110</v>
      </c>
      <c r="E34" s="14">
        <v>9</v>
      </c>
      <c r="F34" s="29">
        <v>304.9</v>
      </c>
      <c r="G34" s="29"/>
      <c r="H34" s="29">
        <v>46</v>
      </c>
      <c r="I34" s="29">
        <f t="shared" si="0"/>
        <v>258.9</v>
      </c>
      <c r="J34" s="29" t="s">
        <v>5</v>
      </c>
      <c r="K34" s="44" t="s">
        <v>210</v>
      </c>
      <c r="L34" s="7"/>
      <c r="M34" s="7"/>
    </row>
    <row r="35" spans="1:13" ht="15">
      <c r="A35" s="7"/>
      <c r="B35" s="244"/>
      <c r="C35" s="7" t="s">
        <v>152</v>
      </c>
      <c r="D35" s="29" t="s">
        <v>106</v>
      </c>
      <c r="E35" s="14">
        <v>11</v>
      </c>
      <c r="F35" s="29">
        <v>1392.4</v>
      </c>
      <c r="G35" s="29"/>
      <c r="H35" s="29">
        <v>139.6</v>
      </c>
      <c r="I35" s="29">
        <f t="shared" si="0"/>
        <v>1252.8000000000002</v>
      </c>
      <c r="J35" s="29" t="s">
        <v>150</v>
      </c>
      <c r="K35" s="44" t="s">
        <v>210</v>
      </c>
      <c r="L35" s="7"/>
      <c r="M35" s="7"/>
    </row>
    <row r="36" spans="1:13" ht="15">
      <c r="A36" s="7"/>
      <c r="B36" s="244"/>
      <c r="C36" s="7" t="s">
        <v>152</v>
      </c>
      <c r="D36" s="29" t="s">
        <v>106</v>
      </c>
      <c r="E36" s="14">
        <v>13</v>
      </c>
      <c r="F36" s="29">
        <v>619.4</v>
      </c>
      <c r="G36" s="29"/>
      <c r="H36" s="29">
        <v>96.4</v>
      </c>
      <c r="I36" s="29">
        <f t="shared" si="0"/>
        <v>523</v>
      </c>
      <c r="J36" s="29" t="s">
        <v>148</v>
      </c>
      <c r="K36" s="44" t="s">
        <v>210</v>
      </c>
      <c r="L36" s="7"/>
      <c r="M36" s="7"/>
    </row>
    <row r="37" spans="1:13" ht="15">
      <c r="A37" s="7"/>
      <c r="B37" s="244"/>
      <c r="C37" s="7" t="s">
        <v>152</v>
      </c>
      <c r="D37" s="29" t="s">
        <v>106</v>
      </c>
      <c r="E37" s="14">
        <v>14</v>
      </c>
      <c r="F37" s="29">
        <v>282.7</v>
      </c>
      <c r="G37" s="29"/>
      <c r="H37" s="29">
        <v>200.2</v>
      </c>
      <c r="I37" s="29">
        <f t="shared" si="0"/>
        <v>82.5</v>
      </c>
      <c r="J37" s="29" t="s">
        <v>148</v>
      </c>
      <c r="K37" s="44" t="s">
        <v>210</v>
      </c>
      <c r="L37" s="7"/>
      <c r="M37" s="7"/>
    </row>
    <row r="38" spans="1:13" ht="15">
      <c r="A38" s="7"/>
      <c r="B38" s="244"/>
      <c r="C38" s="7" t="s">
        <v>152</v>
      </c>
      <c r="D38" s="29" t="s">
        <v>106</v>
      </c>
      <c r="E38" s="14">
        <v>15</v>
      </c>
      <c r="F38" s="29">
        <v>227.3</v>
      </c>
      <c r="G38" s="29"/>
      <c r="H38" s="29">
        <v>182.8</v>
      </c>
      <c r="I38" s="29">
        <f t="shared" si="0"/>
        <v>44.5</v>
      </c>
      <c r="J38" s="29" t="s">
        <v>149</v>
      </c>
      <c r="K38" s="44" t="s">
        <v>210</v>
      </c>
      <c r="L38" s="7"/>
      <c r="M38" s="7"/>
    </row>
    <row r="39" spans="1:13" ht="15">
      <c r="A39" s="7"/>
      <c r="B39" s="244"/>
      <c r="C39" s="7" t="s">
        <v>152</v>
      </c>
      <c r="D39" s="29" t="s">
        <v>115</v>
      </c>
      <c r="E39" s="14">
        <v>16</v>
      </c>
      <c r="F39" s="29">
        <v>1096.9</v>
      </c>
      <c r="G39" s="29"/>
      <c r="H39" s="29">
        <v>279.9</v>
      </c>
      <c r="I39" s="29">
        <f t="shared" si="0"/>
        <v>817.0000000000001</v>
      </c>
      <c r="J39" s="29" t="s">
        <v>147</v>
      </c>
      <c r="K39" s="44" t="s">
        <v>210</v>
      </c>
      <c r="L39" s="7"/>
      <c r="M39" s="7"/>
    </row>
    <row r="40" spans="1:13" ht="15">
      <c r="A40" s="7"/>
      <c r="B40" s="244"/>
      <c r="C40" s="7" t="s">
        <v>152</v>
      </c>
      <c r="D40" s="29" t="s">
        <v>109</v>
      </c>
      <c r="E40" s="14">
        <v>50</v>
      </c>
      <c r="F40" s="29">
        <v>6602.5</v>
      </c>
      <c r="G40" s="29"/>
      <c r="H40" s="29">
        <v>1249.2</v>
      </c>
      <c r="I40" s="29">
        <f t="shared" si="0"/>
        <v>5353.3</v>
      </c>
      <c r="J40" s="29" t="s">
        <v>151</v>
      </c>
      <c r="K40" s="44" t="s">
        <v>209</v>
      </c>
      <c r="L40" s="7"/>
      <c r="M40" s="7"/>
    </row>
    <row r="41" spans="1:13" ht="15">
      <c r="A41" s="7"/>
      <c r="B41" s="7" t="s">
        <v>194</v>
      </c>
      <c r="C41" s="7" t="s">
        <v>154</v>
      </c>
      <c r="D41" s="29" t="s">
        <v>129</v>
      </c>
      <c r="E41" s="14">
        <v>2</v>
      </c>
      <c r="F41" s="29">
        <v>14999.8</v>
      </c>
      <c r="G41" s="29">
        <v>194.2</v>
      </c>
      <c r="H41" s="29">
        <v>970.8</v>
      </c>
      <c r="I41" s="29">
        <f>F41-G41-H41</f>
        <v>13834.8</v>
      </c>
      <c r="J41" s="29" t="s">
        <v>153</v>
      </c>
      <c r="K41" s="44" t="s">
        <v>209</v>
      </c>
      <c r="L41" s="7" t="s">
        <v>193</v>
      </c>
      <c r="M41" s="7"/>
    </row>
    <row r="42" spans="1:13" ht="15">
      <c r="A42" s="15"/>
      <c r="B42" s="15"/>
      <c r="C42" s="16" t="s">
        <v>57</v>
      </c>
      <c r="D42" s="16"/>
      <c r="E42" s="16"/>
      <c r="F42" s="17">
        <f>SUM(F10:F41)</f>
        <v>189605.8</v>
      </c>
      <c r="G42" s="17">
        <f>SUM(G10:G41)</f>
        <v>756.3999999999999</v>
      </c>
      <c r="H42" s="17">
        <f>SUM(H10:H41)</f>
        <v>15789.8</v>
      </c>
      <c r="I42" s="17">
        <f>SUM(I40:I41)</f>
        <v>19188.1</v>
      </c>
      <c r="J42" s="16"/>
      <c r="K42" s="16"/>
      <c r="L42" s="21"/>
      <c r="M42" s="2"/>
    </row>
    <row r="43" spans="1:13" s="1" customFormat="1" ht="15">
      <c r="A43" s="209" t="s">
        <v>79</v>
      </c>
      <c r="B43" s="209"/>
      <c r="C43" s="209"/>
      <c r="D43" s="13" t="s">
        <v>80</v>
      </c>
      <c r="E43" s="13"/>
      <c r="F43" s="13"/>
      <c r="G43" s="8"/>
      <c r="H43" s="9"/>
      <c r="I43" s="13"/>
      <c r="J43" s="209" t="s">
        <v>81</v>
      </c>
      <c r="K43" s="209"/>
      <c r="L43" s="209"/>
      <c r="M43" s="209"/>
    </row>
    <row r="44" spans="1:13" s="1" customFormat="1" ht="38.25" customHeight="1">
      <c r="A44" s="210" t="s">
        <v>102</v>
      </c>
      <c r="B44" s="210"/>
      <c r="C44" s="210"/>
      <c r="D44" s="210" t="s">
        <v>82</v>
      </c>
      <c r="E44" s="210"/>
      <c r="F44" s="210"/>
      <c r="G44" s="210"/>
      <c r="H44" s="210" t="s">
        <v>83</v>
      </c>
      <c r="I44" s="210"/>
      <c r="J44" s="210" t="s">
        <v>84</v>
      </c>
      <c r="K44" s="210"/>
      <c r="L44" s="210"/>
      <c r="M44" s="210"/>
    </row>
  </sheetData>
  <sheetProtection/>
  <mergeCells count="14">
    <mergeCell ref="B19:B29"/>
    <mergeCell ref="A1:M1"/>
    <mergeCell ref="A2:M2"/>
    <mergeCell ref="A4:M4"/>
    <mergeCell ref="A5:M5"/>
    <mergeCell ref="A6:M6"/>
    <mergeCell ref="B10:B18"/>
    <mergeCell ref="H44:I44"/>
    <mergeCell ref="J44:M44"/>
    <mergeCell ref="J43:M43"/>
    <mergeCell ref="B30:B40"/>
    <mergeCell ref="A43:C43"/>
    <mergeCell ref="A44:C44"/>
    <mergeCell ref="D44:G44"/>
  </mergeCells>
  <printOptions/>
  <pageMargins left="0.42" right="0.21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2">
      <selection activeCell="D29" sqref="D29"/>
    </sheetView>
  </sheetViews>
  <sheetFormatPr defaultColWidth="9.140625" defaultRowHeight="15"/>
  <cols>
    <col min="1" max="1" width="5.00390625" style="9" bestFit="1" customWidth="1"/>
    <col min="2" max="2" width="12.7109375" style="9" customWidth="1"/>
    <col min="3" max="3" width="7.7109375" style="9" bestFit="1" customWidth="1"/>
    <col min="4" max="4" width="9.140625" style="9" customWidth="1"/>
    <col min="5" max="5" width="8.57421875" style="9" bestFit="1" customWidth="1"/>
    <col min="6" max="9" width="9.140625" style="9" customWidth="1"/>
    <col min="10" max="10" width="15.140625" style="9" bestFit="1" customWidth="1"/>
    <col min="11" max="11" width="18.28125" style="9" customWidth="1"/>
    <col min="12" max="12" width="9.140625" style="9" customWidth="1"/>
    <col min="13" max="13" width="14.421875" style="9" customWidth="1"/>
    <col min="14" max="16384" width="9.140625" style="9" customWidth="1"/>
  </cols>
  <sheetData>
    <row r="1" spans="1:13" ht="16.5">
      <c r="A1" s="237" t="s">
        <v>88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</row>
    <row r="2" spans="1:13" ht="16.5">
      <c r="A2" s="237" t="s">
        <v>126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</row>
    <row r="3" spans="1:13" ht="16.5">
      <c r="A3" s="24"/>
      <c r="B3" s="24"/>
      <c r="C3" s="25"/>
      <c r="D3" s="25"/>
      <c r="E3" s="25"/>
      <c r="F3" s="26"/>
      <c r="G3" s="26"/>
      <c r="H3" s="26"/>
      <c r="I3" s="26"/>
      <c r="J3" s="25"/>
      <c r="K3" s="25"/>
      <c r="L3" s="25"/>
      <c r="M3" s="25"/>
    </row>
    <row r="4" spans="1:13" ht="16.5">
      <c r="A4" s="237" t="s">
        <v>86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</row>
    <row r="5" spans="1:13" ht="16.5">
      <c r="A5" s="238" t="s">
        <v>127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</row>
    <row r="6" spans="1:13" ht="16.5">
      <c r="A6" s="239" t="s">
        <v>175</v>
      </c>
      <c r="B6" s="239"/>
      <c r="C6" s="239"/>
      <c r="D6" s="239"/>
      <c r="E6" s="239"/>
      <c r="F6" s="239"/>
      <c r="G6" s="239"/>
      <c r="H6" s="239"/>
      <c r="I6" s="239"/>
      <c r="J6" s="239"/>
      <c r="K6" s="239"/>
      <c r="L6" s="239"/>
      <c r="M6" s="239"/>
    </row>
    <row r="7" spans="1:13" ht="85.5">
      <c r="A7" s="22" t="s">
        <v>60</v>
      </c>
      <c r="B7" s="19" t="s">
        <v>85</v>
      </c>
      <c r="C7" s="22" t="s">
        <v>90</v>
      </c>
      <c r="D7" s="39" t="s">
        <v>56</v>
      </c>
      <c r="E7" s="40" t="s">
        <v>91</v>
      </c>
      <c r="F7" s="41" t="s">
        <v>93</v>
      </c>
      <c r="G7" s="40" t="s">
        <v>59</v>
      </c>
      <c r="H7" s="40" t="s">
        <v>58</v>
      </c>
      <c r="I7" s="40" t="s">
        <v>94</v>
      </c>
      <c r="J7" s="22" t="s">
        <v>92</v>
      </c>
      <c r="K7" s="22" t="s">
        <v>101</v>
      </c>
      <c r="L7" s="22" t="s">
        <v>188</v>
      </c>
      <c r="M7" s="22" t="s">
        <v>78</v>
      </c>
    </row>
    <row r="8" spans="1:13" ht="15">
      <c r="A8" s="7"/>
      <c r="B8" s="7" t="s">
        <v>195</v>
      </c>
      <c r="C8" s="7" t="s">
        <v>156</v>
      </c>
      <c r="D8" s="29" t="s">
        <v>1</v>
      </c>
      <c r="E8" s="14">
        <v>1</v>
      </c>
      <c r="F8" s="29">
        <v>26916.3</v>
      </c>
      <c r="G8" s="7"/>
      <c r="H8" s="29">
        <v>29.1</v>
      </c>
      <c r="I8" s="29">
        <f>F8-G8-H8</f>
        <v>26887.2</v>
      </c>
      <c r="J8" s="29" t="s">
        <v>155</v>
      </c>
      <c r="K8" s="14" t="s">
        <v>212</v>
      </c>
      <c r="L8" s="14"/>
      <c r="M8" s="7"/>
    </row>
    <row r="9" spans="1:13" ht="15">
      <c r="A9" s="7"/>
      <c r="B9" s="7" t="s">
        <v>196</v>
      </c>
      <c r="C9" s="7" t="s">
        <v>157</v>
      </c>
      <c r="D9" s="29" t="s">
        <v>1</v>
      </c>
      <c r="E9" s="14">
        <v>1</v>
      </c>
      <c r="F9" s="29">
        <v>48278</v>
      </c>
      <c r="G9" s="7">
        <v>181.7</v>
      </c>
      <c r="H9" s="29">
        <v>3836</v>
      </c>
      <c r="I9" s="29">
        <f aca="true" t="shared" si="0" ref="I9:I30">F9-G9-H9</f>
        <v>44260.3</v>
      </c>
      <c r="J9" s="29" t="s">
        <v>199</v>
      </c>
      <c r="K9" s="14" t="s">
        <v>212</v>
      </c>
      <c r="L9" s="14" t="s">
        <v>197</v>
      </c>
      <c r="M9" s="7"/>
    </row>
    <row r="10" spans="1:13" ht="15">
      <c r="A10" s="7"/>
      <c r="B10" s="7"/>
      <c r="C10" s="7" t="s">
        <v>164</v>
      </c>
      <c r="D10" s="29" t="s">
        <v>25</v>
      </c>
      <c r="E10" s="14">
        <v>1</v>
      </c>
      <c r="F10" s="29">
        <v>25605.4</v>
      </c>
      <c r="G10" s="7"/>
      <c r="H10" s="29">
        <v>927.1</v>
      </c>
      <c r="I10" s="29">
        <f t="shared" si="0"/>
        <v>24678.300000000003</v>
      </c>
      <c r="J10" s="29" t="s">
        <v>155</v>
      </c>
      <c r="K10" s="14" t="s">
        <v>212</v>
      </c>
      <c r="L10" s="14"/>
      <c r="M10" s="7"/>
    </row>
    <row r="11" spans="1:13" ht="15">
      <c r="A11" s="7"/>
      <c r="B11" s="7"/>
      <c r="C11" s="7" t="s">
        <v>164</v>
      </c>
      <c r="D11" s="29" t="s">
        <v>1</v>
      </c>
      <c r="E11" s="14">
        <v>2</v>
      </c>
      <c r="F11" s="29">
        <v>3912.2</v>
      </c>
      <c r="G11" s="7"/>
      <c r="H11" s="29">
        <v>1005.9</v>
      </c>
      <c r="I11" s="29">
        <f t="shared" si="0"/>
        <v>2906.2999999999997</v>
      </c>
      <c r="J11" s="29" t="s">
        <v>158</v>
      </c>
      <c r="K11" s="14" t="s">
        <v>212</v>
      </c>
      <c r="L11" s="14"/>
      <c r="M11" s="7"/>
    </row>
    <row r="12" spans="1:13" ht="15">
      <c r="A12" s="7"/>
      <c r="B12" s="7"/>
      <c r="C12" s="7" t="s">
        <v>164</v>
      </c>
      <c r="D12" s="29" t="s">
        <v>25</v>
      </c>
      <c r="E12" s="14">
        <v>3</v>
      </c>
      <c r="F12" s="29">
        <v>10729.8</v>
      </c>
      <c r="G12" s="7"/>
      <c r="H12" s="29">
        <v>297.6</v>
      </c>
      <c r="I12" s="29">
        <f t="shared" si="0"/>
        <v>10432.199999999999</v>
      </c>
      <c r="J12" s="29" t="s">
        <v>159</v>
      </c>
      <c r="K12" s="14" t="s">
        <v>212</v>
      </c>
      <c r="L12" s="14"/>
      <c r="M12" s="7"/>
    </row>
    <row r="13" spans="1:13" ht="15">
      <c r="A13" s="7"/>
      <c r="B13" s="7"/>
      <c r="C13" s="7" t="s">
        <v>164</v>
      </c>
      <c r="D13" s="29" t="s">
        <v>25</v>
      </c>
      <c r="E13" s="14">
        <v>4</v>
      </c>
      <c r="F13" s="29">
        <v>1820.4</v>
      </c>
      <c r="G13" s="7"/>
      <c r="H13" s="29">
        <v>135.1</v>
      </c>
      <c r="I13" s="29">
        <f t="shared" si="0"/>
        <v>1685.3000000000002</v>
      </c>
      <c r="J13" s="29" t="s">
        <v>160</v>
      </c>
      <c r="K13" s="14" t="s">
        <v>212</v>
      </c>
      <c r="L13" s="14"/>
      <c r="M13" s="7"/>
    </row>
    <row r="14" spans="1:13" ht="15">
      <c r="A14" s="7"/>
      <c r="B14" s="7"/>
      <c r="C14" s="7" t="s">
        <v>164</v>
      </c>
      <c r="D14" s="29" t="s">
        <v>141</v>
      </c>
      <c r="E14" s="14">
        <v>5</v>
      </c>
      <c r="F14" s="29">
        <v>10673.4</v>
      </c>
      <c r="G14" s="7"/>
      <c r="H14" s="29">
        <v>117.2</v>
      </c>
      <c r="I14" s="29">
        <f t="shared" si="0"/>
        <v>10556.199999999999</v>
      </c>
      <c r="J14" s="29" t="s">
        <v>5</v>
      </c>
      <c r="K14" s="14" t="s">
        <v>212</v>
      </c>
      <c r="L14" s="14"/>
      <c r="M14" s="7"/>
    </row>
    <row r="15" spans="1:13" ht="15">
      <c r="A15" s="7"/>
      <c r="B15" s="7"/>
      <c r="C15" s="7" t="s">
        <v>164</v>
      </c>
      <c r="D15" s="29" t="s">
        <v>25</v>
      </c>
      <c r="E15" s="14">
        <v>6</v>
      </c>
      <c r="F15" s="29">
        <v>3805</v>
      </c>
      <c r="G15" s="7"/>
      <c r="H15" s="29">
        <v>3.4</v>
      </c>
      <c r="I15" s="29">
        <f t="shared" si="0"/>
        <v>3801.6</v>
      </c>
      <c r="J15" s="29" t="s">
        <v>160</v>
      </c>
      <c r="K15" s="14" t="s">
        <v>212</v>
      </c>
      <c r="L15" s="14"/>
      <c r="M15" s="7"/>
    </row>
    <row r="16" spans="1:13" ht="15">
      <c r="A16" s="7"/>
      <c r="B16" s="7"/>
      <c r="C16" s="7" t="s">
        <v>164</v>
      </c>
      <c r="D16" s="29" t="s">
        <v>25</v>
      </c>
      <c r="E16" s="14">
        <v>7</v>
      </c>
      <c r="F16" s="29">
        <v>4425.7</v>
      </c>
      <c r="G16" s="7"/>
      <c r="H16" s="29">
        <v>822.9</v>
      </c>
      <c r="I16" s="29">
        <f t="shared" si="0"/>
        <v>3602.7999999999997</v>
      </c>
      <c r="J16" s="29" t="s">
        <v>200</v>
      </c>
      <c r="K16" s="14" t="s">
        <v>212</v>
      </c>
      <c r="L16" s="14"/>
      <c r="M16" s="7"/>
    </row>
    <row r="17" spans="1:13" ht="15">
      <c r="A17" s="7"/>
      <c r="B17" s="7"/>
      <c r="C17" s="7" t="s">
        <v>164</v>
      </c>
      <c r="D17" s="29" t="s">
        <v>25</v>
      </c>
      <c r="E17" s="14">
        <v>8</v>
      </c>
      <c r="F17" s="29">
        <v>8869.2</v>
      </c>
      <c r="G17" s="7"/>
      <c r="H17" s="29">
        <v>1082</v>
      </c>
      <c r="I17" s="29">
        <f t="shared" si="0"/>
        <v>7787.200000000001</v>
      </c>
      <c r="J17" s="29" t="s">
        <v>161</v>
      </c>
      <c r="K17" s="14" t="s">
        <v>212</v>
      </c>
      <c r="L17" s="14"/>
      <c r="M17" s="7"/>
    </row>
    <row r="18" spans="1:13" ht="15">
      <c r="A18" s="7"/>
      <c r="B18" s="7"/>
      <c r="C18" s="7" t="s">
        <v>164</v>
      </c>
      <c r="D18" s="29" t="s">
        <v>1</v>
      </c>
      <c r="E18" s="14">
        <v>9</v>
      </c>
      <c r="F18" s="29">
        <v>12790</v>
      </c>
      <c r="G18" s="7"/>
      <c r="H18" s="29">
        <v>397.1</v>
      </c>
      <c r="I18" s="29">
        <f t="shared" si="0"/>
        <v>12392.9</v>
      </c>
      <c r="J18" s="29" t="s">
        <v>162</v>
      </c>
      <c r="K18" s="14" t="s">
        <v>212</v>
      </c>
      <c r="L18" s="14"/>
      <c r="M18" s="7"/>
    </row>
    <row r="19" spans="1:13" ht="15">
      <c r="A19" s="7"/>
      <c r="B19" s="7"/>
      <c r="C19" s="7" t="s">
        <v>164</v>
      </c>
      <c r="D19" s="29" t="s">
        <v>1</v>
      </c>
      <c r="E19" s="14">
        <v>10</v>
      </c>
      <c r="F19" s="29">
        <v>21890.4</v>
      </c>
      <c r="G19" s="7">
        <v>182.1</v>
      </c>
      <c r="H19" s="29">
        <v>957.5</v>
      </c>
      <c r="I19" s="29">
        <f t="shared" si="0"/>
        <v>20750.800000000003</v>
      </c>
      <c r="J19" s="29" t="s">
        <v>159</v>
      </c>
      <c r="K19" s="14" t="s">
        <v>212</v>
      </c>
      <c r="L19" s="14" t="s">
        <v>198</v>
      </c>
      <c r="M19" s="7"/>
    </row>
    <row r="20" spans="1:13" ht="15">
      <c r="A20" s="7"/>
      <c r="B20" s="7"/>
      <c r="C20" s="7" t="s">
        <v>164</v>
      </c>
      <c r="D20" s="29" t="s">
        <v>1</v>
      </c>
      <c r="E20" s="14">
        <v>11</v>
      </c>
      <c r="F20" s="29">
        <v>22666.3</v>
      </c>
      <c r="G20" s="7"/>
      <c r="H20" s="29">
        <v>408.7</v>
      </c>
      <c r="I20" s="29">
        <f t="shared" si="0"/>
        <v>22257.6</v>
      </c>
      <c r="J20" s="29" t="s">
        <v>163</v>
      </c>
      <c r="K20" s="14" t="s">
        <v>212</v>
      </c>
      <c r="L20" s="14"/>
      <c r="M20" s="7"/>
    </row>
    <row r="21" spans="1:13" ht="15">
      <c r="A21" s="7"/>
      <c r="B21" s="7"/>
      <c r="C21" s="7" t="s">
        <v>164</v>
      </c>
      <c r="D21" s="29" t="s">
        <v>6</v>
      </c>
      <c r="E21" s="14">
        <v>12</v>
      </c>
      <c r="F21" s="29">
        <v>1637.7</v>
      </c>
      <c r="G21" s="7"/>
      <c r="H21" s="29">
        <v>79.6</v>
      </c>
      <c r="I21" s="29">
        <f t="shared" si="0"/>
        <v>1558.1000000000001</v>
      </c>
      <c r="J21" s="29" t="s">
        <v>5</v>
      </c>
      <c r="K21" s="14" t="s">
        <v>212</v>
      </c>
      <c r="L21" s="14"/>
      <c r="M21" s="7"/>
    </row>
    <row r="22" spans="1:13" ht="15">
      <c r="A22" s="7"/>
      <c r="B22" s="7"/>
      <c r="C22" s="7" t="s">
        <v>169</v>
      </c>
      <c r="D22" s="29" t="s">
        <v>25</v>
      </c>
      <c r="E22" s="14">
        <v>2</v>
      </c>
      <c r="F22" s="29">
        <v>7900.7</v>
      </c>
      <c r="G22" s="7"/>
      <c r="H22" s="29">
        <v>650.7</v>
      </c>
      <c r="I22" s="29">
        <f t="shared" si="0"/>
        <v>7250</v>
      </c>
      <c r="J22" s="29" t="s">
        <v>165</v>
      </c>
      <c r="K22" s="14" t="s">
        <v>212</v>
      </c>
      <c r="L22" s="14"/>
      <c r="M22" s="7"/>
    </row>
    <row r="23" spans="1:13" ht="15">
      <c r="A23" s="7"/>
      <c r="B23" s="7"/>
      <c r="C23" s="7" t="s">
        <v>169</v>
      </c>
      <c r="D23" s="29" t="s">
        <v>141</v>
      </c>
      <c r="E23" s="14">
        <v>3</v>
      </c>
      <c r="F23" s="29">
        <v>1935.4</v>
      </c>
      <c r="G23" s="7"/>
      <c r="H23" s="29">
        <v>91.4</v>
      </c>
      <c r="I23" s="29">
        <f t="shared" si="0"/>
        <v>1844</v>
      </c>
      <c r="J23" s="29" t="s">
        <v>5</v>
      </c>
      <c r="K23" s="14" t="s">
        <v>212</v>
      </c>
      <c r="L23" s="14"/>
      <c r="M23" s="7"/>
    </row>
    <row r="24" spans="1:13" ht="15">
      <c r="A24" s="7"/>
      <c r="B24" s="7"/>
      <c r="C24" s="7" t="s">
        <v>169</v>
      </c>
      <c r="D24" s="29" t="s">
        <v>1</v>
      </c>
      <c r="E24" s="14">
        <v>4</v>
      </c>
      <c r="F24" s="29">
        <v>48531.1</v>
      </c>
      <c r="G24" s="7"/>
      <c r="H24" s="29">
        <v>2068.8</v>
      </c>
      <c r="I24" s="29">
        <f t="shared" si="0"/>
        <v>46462.299999999996</v>
      </c>
      <c r="J24" s="29" t="s">
        <v>166</v>
      </c>
      <c r="K24" s="14" t="s">
        <v>212</v>
      </c>
      <c r="L24" s="14"/>
      <c r="M24" s="7"/>
    </row>
    <row r="25" spans="1:13" ht="15">
      <c r="A25" s="7"/>
      <c r="B25" s="7"/>
      <c r="C25" s="7" t="s">
        <v>169</v>
      </c>
      <c r="D25" s="29" t="s">
        <v>1</v>
      </c>
      <c r="E25" s="14">
        <v>5</v>
      </c>
      <c r="F25" s="29">
        <v>75511.1</v>
      </c>
      <c r="G25" s="38"/>
      <c r="H25" s="42"/>
      <c r="I25" s="29">
        <f t="shared" si="0"/>
        <v>75511.1</v>
      </c>
      <c r="J25" s="29" t="s">
        <v>167</v>
      </c>
      <c r="K25" s="14" t="s">
        <v>212</v>
      </c>
      <c r="L25" s="14"/>
      <c r="M25" s="7"/>
    </row>
    <row r="26" spans="1:13" ht="15">
      <c r="A26" s="7"/>
      <c r="B26" s="7"/>
      <c r="C26" s="7" t="s">
        <v>169</v>
      </c>
      <c r="D26" s="29" t="s">
        <v>6</v>
      </c>
      <c r="E26" s="14">
        <v>6</v>
      </c>
      <c r="F26" s="29">
        <v>963.5</v>
      </c>
      <c r="G26" s="7"/>
      <c r="H26" s="29">
        <v>51.8</v>
      </c>
      <c r="I26" s="29">
        <f t="shared" si="0"/>
        <v>911.7</v>
      </c>
      <c r="J26" s="29" t="s">
        <v>6</v>
      </c>
      <c r="K26" s="14" t="s">
        <v>212</v>
      </c>
      <c r="L26" s="14"/>
      <c r="M26" s="7"/>
    </row>
    <row r="27" spans="1:13" ht="15">
      <c r="A27" s="7"/>
      <c r="B27" s="7"/>
      <c r="C27" s="7" t="s">
        <v>169</v>
      </c>
      <c r="D27" s="29" t="s">
        <v>25</v>
      </c>
      <c r="E27" s="14">
        <v>7</v>
      </c>
      <c r="F27" s="29">
        <v>1844.2</v>
      </c>
      <c r="G27" s="7"/>
      <c r="H27" s="29">
        <v>34.8</v>
      </c>
      <c r="I27" s="29">
        <f t="shared" si="0"/>
        <v>1809.4</v>
      </c>
      <c r="J27" s="29" t="s">
        <v>168</v>
      </c>
      <c r="K27" s="14" t="s">
        <v>212</v>
      </c>
      <c r="L27" s="14"/>
      <c r="M27" s="7"/>
    </row>
    <row r="28" spans="1:13" ht="15">
      <c r="A28" s="7"/>
      <c r="B28" s="7"/>
      <c r="C28" s="7" t="s">
        <v>169</v>
      </c>
      <c r="D28" s="29" t="s">
        <v>25</v>
      </c>
      <c r="E28" s="14">
        <v>8</v>
      </c>
      <c r="F28" s="29">
        <v>5204.5</v>
      </c>
      <c r="G28" s="29">
        <v>190.1</v>
      </c>
      <c r="H28" s="29">
        <v>773.2</v>
      </c>
      <c r="I28" s="29">
        <f t="shared" si="0"/>
        <v>4241.2</v>
      </c>
      <c r="J28" s="29" t="s">
        <v>201</v>
      </c>
      <c r="K28" s="14" t="s">
        <v>212</v>
      </c>
      <c r="L28" s="14"/>
      <c r="M28" s="7"/>
    </row>
    <row r="29" spans="1:13" ht="15">
      <c r="A29" s="7"/>
      <c r="B29" s="7"/>
      <c r="C29" s="7" t="s">
        <v>171</v>
      </c>
      <c r="D29" s="29" t="s">
        <v>1</v>
      </c>
      <c r="E29" s="14">
        <v>1</v>
      </c>
      <c r="F29" s="29">
        <v>46394.1</v>
      </c>
      <c r="G29" s="7"/>
      <c r="H29" s="29">
        <v>2300</v>
      </c>
      <c r="I29" s="29">
        <f t="shared" si="0"/>
        <v>44094.1</v>
      </c>
      <c r="J29" s="29" t="s">
        <v>170</v>
      </c>
      <c r="K29" s="14" t="s">
        <v>212</v>
      </c>
      <c r="L29" s="14"/>
      <c r="M29" s="7"/>
    </row>
    <row r="30" spans="1:13" ht="15">
      <c r="A30" s="7"/>
      <c r="B30" s="7"/>
      <c r="C30" s="7" t="s">
        <v>171</v>
      </c>
      <c r="D30" s="29" t="s">
        <v>1</v>
      </c>
      <c r="E30" s="14">
        <v>2</v>
      </c>
      <c r="F30" s="29">
        <v>16069.8</v>
      </c>
      <c r="G30" s="7"/>
      <c r="H30" s="29">
        <v>1282.4</v>
      </c>
      <c r="I30" s="29">
        <f t="shared" si="0"/>
        <v>14787.4</v>
      </c>
      <c r="J30" s="29" t="s">
        <v>168</v>
      </c>
      <c r="K30" s="14" t="s">
        <v>212</v>
      </c>
      <c r="L30" s="14"/>
      <c r="M30" s="7"/>
    </row>
    <row r="31" spans="1:13" ht="15">
      <c r="A31" s="7"/>
      <c r="B31" s="43" t="s">
        <v>57</v>
      </c>
      <c r="C31" s="7"/>
      <c r="D31" s="43"/>
      <c r="E31" s="43"/>
      <c r="F31" s="16">
        <f>SUM(F8:F30)</f>
        <v>408374.19999999995</v>
      </c>
      <c r="G31" s="16">
        <f>SUM(G8:G30)</f>
        <v>553.9</v>
      </c>
      <c r="H31" s="16">
        <f>SUM(H8:H30)</f>
        <v>17352.300000000003</v>
      </c>
      <c r="I31" s="16">
        <f>SUM(I8:I30)</f>
        <v>390468.0000000001</v>
      </c>
      <c r="J31" s="43"/>
      <c r="K31" s="43"/>
      <c r="L31" s="43"/>
      <c r="M31" s="7"/>
    </row>
    <row r="32" spans="1:13" s="1" customFormat="1" ht="15">
      <c r="A32" s="209" t="s">
        <v>79</v>
      </c>
      <c r="B32" s="209"/>
      <c r="C32" s="209"/>
      <c r="D32" s="13" t="s">
        <v>80</v>
      </c>
      <c r="E32" s="13"/>
      <c r="F32" s="13"/>
      <c r="G32" s="8"/>
      <c r="H32" s="9"/>
      <c r="I32" s="13"/>
      <c r="J32" s="209" t="s">
        <v>81</v>
      </c>
      <c r="K32" s="209"/>
      <c r="L32" s="209"/>
      <c r="M32" s="209"/>
    </row>
    <row r="33" spans="1:13" s="1" customFormat="1" ht="38.25" customHeight="1">
      <c r="A33" s="210" t="s">
        <v>102</v>
      </c>
      <c r="B33" s="210"/>
      <c r="C33" s="210"/>
      <c r="D33" s="210" t="s">
        <v>82</v>
      </c>
      <c r="E33" s="210"/>
      <c r="F33" s="210"/>
      <c r="G33" s="210"/>
      <c r="H33" s="210" t="s">
        <v>83</v>
      </c>
      <c r="I33" s="210"/>
      <c r="J33" s="210" t="s">
        <v>84</v>
      </c>
      <c r="K33" s="210"/>
      <c r="L33" s="210"/>
      <c r="M33" s="210"/>
    </row>
  </sheetData>
  <sheetProtection/>
  <mergeCells count="11">
    <mergeCell ref="J32:M32"/>
    <mergeCell ref="A1:M1"/>
    <mergeCell ref="A2:M2"/>
    <mergeCell ref="A4:M4"/>
    <mergeCell ref="A5:M5"/>
    <mergeCell ref="A6:M6"/>
    <mergeCell ref="A33:C33"/>
    <mergeCell ref="D33:G33"/>
    <mergeCell ref="H33:I33"/>
    <mergeCell ref="J33:M33"/>
    <mergeCell ref="A32:C32"/>
  </mergeCells>
  <printOptions/>
  <pageMargins left="0.7" right="0.71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</cp:lastModifiedBy>
  <cp:lastPrinted>2022-04-14T03:47:30Z</cp:lastPrinted>
  <dcterms:created xsi:type="dcterms:W3CDTF">2020-05-09T10:37:59Z</dcterms:created>
  <dcterms:modified xsi:type="dcterms:W3CDTF">2022-04-14T03:48:44Z</dcterms:modified>
  <cp:category/>
  <cp:version/>
  <cp:contentType/>
  <cp:contentStatus/>
</cp:coreProperties>
</file>